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105-109課程資料\113-1\實習\"/>
    </mc:Choice>
  </mc:AlternateContent>
  <bookViews>
    <workbookView xWindow="0" yWindow="0" windowWidth="28800" windowHeight="11070" tabRatio="690" activeTab="8"/>
  </bookViews>
  <sheets>
    <sheet name="實習排程日期" sheetId="12" r:id="rId1"/>
    <sheet name="大四學分表" sheetId="11" state="hidden" r:id="rId2"/>
    <sheet name="大四學分表及訓練階段設定" sheetId="14" r:id="rId3"/>
    <sheet name="學生名單" sheetId="6" r:id="rId4"/>
    <sheet name="學生選課結果" sheetId="2" state="hidden" r:id="rId5"/>
    <sheet name="工作表1" sheetId="13" state="hidden" r:id="rId6"/>
    <sheet name="各科每月訓練名單" sheetId="4" state="hidden" r:id="rId7"/>
    <sheet name="排程表" sheetId="3" r:id="rId8"/>
    <sheet name="各選修科別每月訓練人數表" sheetId="5" r:id="rId9"/>
    <sheet name="工作表2" sheetId="9" state="hidden" r:id="rId10"/>
    <sheet name="每月訓練學生名單" sheetId="7" r:id="rId11"/>
  </sheets>
  <definedNames>
    <definedName name="_xlnm._FilterDatabase" localSheetId="5" hidden="1">工作表1!$A$1:$D$141</definedName>
    <definedName name="_xlnm._FilterDatabase" localSheetId="6" hidden="1">各科每月訓練名單!$A$1:$F$1</definedName>
    <definedName name="_xlnm._FilterDatabase" localSheetId="8" hidden="1">各選修科別每月訓練人數表!$A$4:$AB$34</definedName>
    <definedName name="_xlnm._FilterDatabase" localSheetId="10" hidden="1">每月訓練學生名單!$A$2:$O$310</definedName>
    <definedName name="_xlnm._FilterDatabase" localSheetId="7" hidden="1">排程表!$A$5:$BM$19</definedName>
    <definedName name="_xlnm._FilterDatabase" localSheetId="3" hidden="1">學生名單!$A$1:$H$15</definedName>
    <definedName name="_xlnm._FilterDatabase" localSheetId="4" hidden="1">學生選課結果!$A$7:$Z$21</definedName>
    <definedName name="_xlnm.Print_Area" localSheetId="1">大四學分表!$J$1:$P$38</definedName>
    <definedName name="_xlnm.Print_Area" localSheetId="5">工作表1!$A$1:$D$141</definedName>
    <definedName name="_xlnm.Print_Area" localSheetId="6">各科每月訓練名單!$A$1:$G$534</definedName>
    <definedName name="_xlnm.Print_Area" localSheetId="8">各選修科別每月訓練人數表!$B$1:$AA$36</definedName>
    <definedName name="_xlnm.Print_Area" localSheetId="7">排程表!$F$1:$AC$27</definedName>
    <definedName name="_xlnm.Print_Area" localSheetId="0">實習排程日期!$B$1:$M$101</definedName>
    <definedName name="_xlnm.Print_Area" localSheetId="4">學生選課結果!$A$1:$R$21</definedName>
    <definedName name="_xlnm.Print_Titles" localSheetId="6">各科每月訓練名單!$1:$1</definedName>
    <definedName name="子階段">大四學分表!$J$2:$J$99</definedName>
    <definedName name="丹麥可">學生選課結果!$E$15:$R$15</definedName>
    <definedName name="吳浩榮">學生選課結果!$E$19:$R$19</definedName>
    <definedName name="科別">大四學分表!$I$7:$I$38</definedName>
    <definedName name="倪崔騰">學生選課結果!$E$16:$R$16</definedName>
    <definedName name="娜歐宓">學生選課結果!$E$8:$R$8</definedName>
    <definedName name="恩戈琪">學生選課結果!$E$12:$R$12</definedName>
    <definedName name="涂妮雅">學生選課結果!$E$11:$R$11</definedName>
    <definedName name="路艾奇">學生選課結果!$E$13:$R$13</definedName>
    <definedName name="雷安瓦">學生選課結果!$E$14:$R$14</definedName>
    <definedName name="樂裴兒">學生選課結果!$E$9:$R$9</definedName>
    <definedName name="歐欣婷">學生選課結果!$E$17:$R$17</definedName>
    <definedName name="歐莎娜">學生選課結果!$E$21:$R$21</definedName>
    <definedName name="歐瑞恩">學生選課結果!$E$20:$R$20</definedName>
    <definedName name="羅黛安">學生選課結果!$E$18:$R$18</definedName>
    <definedName name="羅譚雅">學生選課結果!$E$10:$R$10</definedName>
  </definedNames>
  <calcPr calcId="162913"/>
  <pivotCaches>
    <pivotCache cacheId="0" r:id="rId12"/>
    <pivotCache cacheId="1" r:id="rId13"/>
    <pivotCache cacheId="2" r:id="rId14"/>
  </pivotCaches>
</workbook>
</file>

<file path=xl/calcChain.xml><?xml version="1.0" encoding="utf-8"?>
<calcChain xmlns="http://schemas.openxmlformats.org/spreadsheetml/2006/main">
  <c r="E96" i="7" l="1"/>
  <c r="F96" i="7"/>
  <c r="G96" i="7"/>
  <c r="H96" i="7"/>
  <c r="I96" i="7"/>
  <c r="Q5" i="5" l="1"/>
  <c r="R5" i="5"/>
  <c r="S5" i="5"/>
  <c r="T5" i="5"/>
  <c r="U5" i="5"/>
  <c r="V5" i="5"/>
  <c r="W5" i="5"/>
  <c r="Q6" i="5"/>
  <c r="R6" i="5"/>
  <c r="S6" i="5"/>
  <c r="T6" i="5"/>
  <c r="U6" i="5"/>
  <c r="V6" i="5"/>
  <c r="W6" i="5"/>
  <c r="Q7" i="5"/>
  <c r="R7" i="5"/>
  <c r="S7" i="5"/>
  <c r="T7" i="5"/>
  <c r="U7" i="5"/>
  <c r="V7" i="5"/>
  <c r="W7" i="5"/>
  <c r="Q8" i="5"/>
  <c r="R8" i="5"/>
  <c r="S8" i="5"/>
  <c r="T8" i="5"/>
  <c r="U8" i="5"/>
  <c r="V8" i="5"/>
  <c r="W8" i="5"/>
  <c r="Q9" i="5"/>
  <c r="R9" i="5"/>
  <c r="S9" i="5"/>
  <c r="T9" i="5"/>
  <c r="U9" i="5"/>
  <c r="V9" i="5"/>
  <c r="W9" i="5"/>
  <c r="Q10" i="5"/>
  <c r="R10" i="5"/>
  <c r="S10" i="5"/>
  <c r="T10" i="5"/>
  <c r="U10" i="5"/>
  <c r="V10" i="5"/>
  <c r="W10" i="5"/>
  <c r="Q11" i="5"/>
  <c r="R11" i="5"/>
  <c r="S11" i="5"/>
  <c r="T11" i="5"/>
  <c r="U11" i="5"/>
  <c r="V11" i="5"/>
  <c r="W11" i="5"/>
  <c r="Q12" i="5"/>
  <c r="R12" i="5"/>
  <c r="S12" i="5"/>
  <c r="T12" i="5"/>
  <c r="U12" i="5"/>
  <c r="V12" i="5"/>
  <c r="W12" i="5"/>
  <c r="Q13" i="5"/>
  <c r="R13" i="5"/>
  <c r="S13" i="5"/>
  <c r="T13" i="5"/>
  <c r="U13" i="5"/>
  <c r="V13" i="5"/>
  <c r="W13" i="5"/>
  <c r="Q14" i="5"/>
  <c r="R14" i="5"/>
  <c r="S14" i="5"/>
  <c r="T14" i="5"/>
  <c r="U14" i="5"/>
  <c r="V14" i="5"/>
  <c r="W14" i="5"/>
  <c r="Q15" i="5"/>
  <c r="R15" i="5"/>
  <c r="S15" i="5"/>
  <c r="T15" i="5"/>
  <c r="U15" i="5"/>
  <c r="V15" i="5"/>
  <c r="W15" i="5"/>
  <c r="Q16" i="5"/>
  <c r="R16" i="5"/>
  <c r="S16" i="5"/>
  <c r="T16" i="5"/>
  <c r="U16" i="5"/>
  <c r="V16" i="5"/>
  <c r="W16" i="5"/>
  <c r="Q17" i="5"/>
  <c r="R17" i="5"/>
  <c r="S17" i="5"/>
  <c r="T17" i="5"/>
  <c r="U17" i="5"/>
  <c r="V17" i="5"/>
  <c r="W17" i="5"/>
  <c r="Q18" i="5"/>
  <c r="R18" i="5"/>
  <c r="S18" i="5"/>
  <c r="T18" i="5"/>
  <c r="U18" i="5"/>
  <c r="V18" i="5"/>
  <c r="W18" i="5"/>
  <c r="Q19" i="5"/>
  <c r="R19" i="5"/>
  <c r="S19" i="5"/>
  <c r="T19" i="5"/>
  <c r="U19" i="5"/>
  <c r="V19" i="5"/>
  <c r="W19" i="5"/>
  <c r="Q20" i="5"/>
  <c r="R20" i="5"/>
  <c r="S20" i="5"/>
  <c r="T20" i="5"/>
  <c r="U20" i="5"/>
  <c r="V20" i="5"/>
  <c r="W20" i="5"/>
  <c r="Q21" i="5"/>
  <c r="R21" i="5"/>
  <c r="S21" i="5"/>
  <c r="T21" i="5"/>
  <c r="U21" i="5"/>
  <c r="V21" i="5"/>
  <c r="W21" i="5"/>
  <c r="Q22" i="5"/>
  <c r="R22" i="5"/>
  <c r="S22" i="5"/>
  <c r="T22" i="5"/>
  <c r="U22" i="5"/>
  <c r="V22" i="5"/>
  <c r="W22" i="5"/>
  <c r="Q23" i="5"/>
  <c r="R23" i="5"/>
  <c r="S23" i="5"/>
  <c r="T23" i="5"/>
  <c r="U23" i="5"/>
  <c r="V23" i="5"/>
  <c r="W23" i="5"/>
  <c r="Q24" i="5"/>
  <c r="R24" i="5"/>
  <c r="S24" i="5"/>
  <c r="T24" i="5"/>
  <c r="U24" i="5"/>
  <c r="V24" i="5"/>
  <c r="W24" i="5"/>
  <c r="Q25" i="5"/>
  <c r="R25" i="5"/>
  <c r="S25" i="5"/>
  <c r="T25" i="5"/>
  <c r="U25" i="5"/>
  <c r="V25" i="5"/>
  <c r="W25" i="5"/>
  <c r="Q26" i="5"/>
  <c r="R26" i="5"/>
  <c r="S26" i="5"/>
  <c r="T26" i="5"/>
  <c r="U26" i="5"/>
  <c r="V26" i="5"/>
  <c r="W26" i="5"/>
  <c r="Q27" i="5"/>
  <c r="R27" i="5"/>
  <c r="S27" i="5"/>
  <c r="T27" i="5"/>
  <c r="U27" i="5"/>
  <c r="V27" i="5"/>
  <c r="W27" i="5"/>
  <c r="Q28" i="5"/>
  <c r="R28" i="5"/>
  <c r="S28" i="5"/>
  <c r="T28" i="5"/>
  <c r="U28" i="5"/>
  <c r="V28" i="5"/>
  <c r="W28" i="5"/>
  <c r="Q29" i="5"/>
  <c r="R29" i="5"/>
  <c r="S29" i="5"/>
  <c r="T29" i="5"/>
  <c r="U29" i="5"/>
  <c r="V29" i="5"/>
  <c r="W29" i="5"/>
  <c r="Q30" i="5"/>
  <c r="R30" i="5"/>
  <c r="S30" i="5"/>
  <c r="T30" i="5"/>
  <c r="U30" i="5"/>
  <c r="V30" i="5"/>
  <c r="W30" i="5"/>
  <c r="Q31" i="5"/>
  <c r="R31" i="5"/>
  <c r="S31" i="5"/>
  <c r="T31" i="5"/>
  <c r="U31" i="5"/>
  <c r="V31" i="5"/>
  <c r="W31" i="5"/>
  <c r="Q32" i="5"/>
  <c r="R32" i="5"/>
  <c r="S32" i="5"/>
  <c r="T32" i="5"/>
  <c r="U32" i="5"/>
  <c r="V32" i="5"/>
  <c r="W32" i="5"/>
  <c r="Q33" i="5"/>
  <c r="R33" i="5"/>
  <c r="S33" i="5"/>
  <c r="T33" i="5"/>
  <c r="U33" i="5"/>
  <c r="V33" i="5"/>
  <c r="W33" i="5"/>
  <c r="Q34" i="5"/>
  <c r="R34" i="5"/>
  <c r="S34" i="5"/>
  <c r="T34" i="5"/>
  <c r="U34" i="5"/>
  <c r="V34" i="5"/>
  <c r="W34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AB6" i="5" l="1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5" i="5"/>
  <c r="I294" i="7" l="1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I265" i="7"/>
  <c r="I266" i="7"/>
  <c r="I267" i="7"/>
  <c r="I268" i="7"/>
  <c r="I269" i="7"/>
  <c r="I270" i="7"/>
  <c r="I271" i="7"/>
  <c r="I272" i="7"/>
  <c r="I273" i="7"/>
  <c r="I274" i="7"/>
  <c r="H265" i="7"/>
  <c r="H266" i="7"/>
  <c r="H267" i="7"/>
  <c r="H268" i="7"/>
  <c r="H269" i="7"/>
  <c r="H270" i="7"/>
  <c r="H271" i="7"/>
  <c r="H272" i="7"/>
  <c r="H273" i="7"/>
  <c r="H274" i="7"/>
  <c r="G265" i="7"/>
  <c r="G266" i="7"/>
  <c r="G267" i="7"/>
  <c r="G268" i="7"/>
  <c r="G269" i="7"/>
  <c r="G270" i="7"/>
  <c r="G271" i="7"/>
  <c r="G272" i="7"/>
  <c r="G273" i="7"/>
  <c r="G274" i="7"/>
  <c r="F265" i="7"/>
  <c r="F266" i="7"/>
  <c r="F267" i="7"/>
  <c r="F268" i="7"/>
  <c r="F269" i="7"/>
  <c r="F270" i="7"/>
  <c r="F271" i="7"/>
  <c r="F272" i="7"/>
  <c r="F273" i="7"/>
  <c r="F274" i="7"/>
  <c r="E265" i="7"/>
  <c r="E266" i="7"/>
  <c r="E267" i="7"/>
  <c r="E268" i="7"/>
  <c r="E269" i="7"/>
  <c r="E270" i="7"/>
  <c r="E271" i="7"/>
  <c r="E272" i="7"/>
  <c r="E273" i="7"/>
  <c r="E274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I205" i="7"/>
  <c r="I206" i="7"/>
  <c r="I207" i="7"/>
  <c r="I208" i="7"/>
  <c r="I209" i="7"/>
  <c r="I210" i="7"/>
  <c r="I211" i="7"/>
  <c r="I212" i="7"/>
  <c r="I213" i="7"/>
  <c r="I214" i="7"/>
  <c r="H205" i="7"/>
  <c r="H206" i="7"/>
  <c r="H207" i="7"/>
  <c r="H208" i="7"/>
  <c r="H209" i="7"/>
  <c r="H210" i="7"/>
  <c r="H211" i="7"/>
  <c r="H212" i="7"/>
  <c r="H213" i="7"/>
  <c r="H214" i="7"/>
  <c r="G205" i="7"/>
  <c r="G206" i="7"/>
  <c r="G207" i="7"/>
  <c r="G208" i="7"/>
  <c r="G209" i="7"/>
  <c r="G210" i="7"/>
  <c r="G211" i="7"/>
  <c r="G212" i="7"/>
  <c r="G213" i="7"/>
  <c r="G214" i="7"/>
  <c r="F205" i="7"/>
  <c r="F206" i="7"/>
  <c r="F207" i="7"/>
  <c r="F208" i="7"/>
  <c r="F209" i="7"/>
  <c r="F210" i="7"/>
  <c r="F211" i="7"/>
  <c r="F212" i="7"/>
  <c r="F213" i="7"/>
  <c r="F214" i="7"/>
  <c r="E205" i="7"/>
  <c r="E206" i="7"/>
  <c r="E207" i="7"/>
  <c r="E208" i="7"/>
  <c r="E209" i="7"/>
  <c r="E210" i="7"/>
  <c r="E211" i="7"/>
  <c r="E212" i="7"/>
  <c r="E213" i="7"/>
  <c r="E214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H4" i="7" l="1"/>
  <c r="I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7" i="7"/>
  <c r="I97" i="7"/>
  <c r="H98" i="7"/>
  <c r="I98" i="7"/>
  <c r="H99" i="7"/>
  <c r="I99" i="7"/>
  <c r="H100" i="7"/>
  <c r="I100" i="7"/>
  <c r="H101" i="7"/>
  <c r="I101" i="7"/>
  <c r="H102" i="7"/>
  <c r="I102" i="7"/>
  <c r="H103" i="7"/>
  <c r="I103" i="7"/>
  <c r="H104" i="7"/>
  <c r="I104" i="7"/>
  <c r="H105" i="7"/>
  <c r="I105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2" i="7"/>
  <c r="I112" i="7"/>
  <c r="H113" i="7"/>
  <c r="I113" i="7"/>
  <c r="H114" i="7"/>
  <c r="I114" i="7"/>
  <c r="H115" i="7"/>
  <c r="I115" i="7"/>
  <c r="H116" i="7"/>
  <c r="I116" i="7"/>
  <c r="H117" i="7"/>
  <c r="I117" i="7"/>
  <c r="H118" i="7"/>
  <c r="I118" i="7"/>
  <c r="H119" i="7"/>
  <c r="I119" i="7"/>
  <c r="H120" i="7"/>
  <c r="I120" i="7"/>
  <c r="H121" i="7"/>
  <c r="I121" i="7"/>
  <c r="H122" i="7"/>
  <c r="I122" i="7"/>
  <c r="H123" i="7"/>
  <c r="I123" i="7"/>
  <c r="H124" i="7"/>
  <c r="I124" i="7"/>
  <c r="H125" i="7"/>
  <c r="I125" i="7"/>
  <c r="H126" i="7"/>
  <c r="I126" i="7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139" i="7"/>
  <c r="I139" i="7"/>
  <c r="H140" i="7"/>
  <c r="I140" i="7"/>
  <c r="H141" i="7"/>
  <c r="I141" i="7"/>
  <c r="H142" i="7"/>
  <c r="I142" i="7"/>
  <c r="H143" i="7"/>
  <c r="I143" i="7"/>
  <c r="H144" i="7"/>
  <c r="I144" i="7"/>
  <c r="H145" i="7"/>
  <c r="I145" i="7"/>
  <c r="H146" i="7"/>
  <c r="I146" i="7"/>
  <c r="H147" i="7"/>
  <c r="I147" i="7"/>
  <c r="H148" i="7"/>
  <c r="I148" i="7"/>
  <c r="H149" i="7"/>
  <c r="I149" i="7"/>
  <c r="H150" i="7"/>
  <c r="I150" i="7"/>
  <c r="H151" i="7"/>
  <c r="I151" i="7"/>
  <c r="H152" i="7"/>
  <c r="I152" i="7"/>
  <c r="H153" i="7"/>
  <c r="I153" i="7"/>
  <c r="H154" i="7"/>
  <c r="I154" i="7"/>
  <c r="H155" i="7"/>
  <c r="I155" i="7"/>
  <c r="H156" i="7"/>
  <c r="I156" i="7"/>
  <c r="H157" i="7"/>
  <c r="I157" i="7"/>
  <c r="H158" i="7"/>
  <c r="I158" i="7"/>
  <c r="H159" i="7"/>
  <c r="I159" i="7"/>
  <c r="H160" i="7"/>
  <c r="I160" i="7"/>
  <c r="H161" i="7"/>
  <c r="I161" i="7"/>
  <c r="H162" i="7"/>
  <c r="I162" i="7"/>
  <c r="H163" i="7"/>
  <c r="I163" i="7"/>
  <c r="H164" i="7"/>
  <c r="I164" i="7"/>
  <c r="H165" i="7"/>
  <c r="I165" i="7"/>
  <c r="H166" i="7"/>
  <c r="I166" i="7"/>
  <c r="H167" i="7"/>
  <c r="I167" i="7"/>
  <c r="H168" i="7"/>
  <c r="I168" i="7"/>
  <c r="H169" i="7"/>
  <c r="I169" i="7"/>
  <c r="H170" i="7"/>
  <c r="I170" i="7"/>
  <c r="H171" i="7"/>
  <c r="I171" i="7"/>
  <c r="H172" i="7"/>
  <c r="I172" i="7"/>
  <c r="H173" i="7"/>
  <c r="I173" i="7"/>
  <c r="H174" i="7"/>
  <c r="I174" i="7"/>
  <c r="H175" i="7"/>
  <c r="I175" i="7"/>
  <c r="H176" i="7"/>
  <c r="I176" i="7"/>
  <c r="H177" i="7"/>
  <c r="I177" i="7"/>
  <c r="H178" i="7"/>
  <c r="I178" i="7"/>
  <c r="H179" i="7"/>
  <c r="I179" i="7"/>
  <c r="H180" i="7"/>
  <c r="I180" i="7"/>
  <c r="H181" i="7"/>
  <c r="I181" i="7"/>
  <c r="H182" i="7"/>
  <c r="I182" i="7"/>
  <c r="H183" i="7"/>
  <c r="I183" i="7"/>
  <c r="H184" i="7"/>
  <c r="I184" i="7"/>
  <c r="H185" i="7"/>
  <c r="I185" i="7"/>
  <c r="H186" i="7"/>
  <c r="I186" i="7"/>
  <c r="I3" i="7"/>
  <c r="H3" i="7"/>
  <c r="E4" i="7"/>
  <c r="F4" i="7"/>
  <c r="G4" i="7"/>
  <c r="E5" i="7"/>
  <c r="F5" i="7"/>
  <c r="G5" i="7"/>
  <c r="E6" i="7"/>
  <c r="F6" i="7"/>
  <c r="G6" i="7"/>
  <c r="E7" i="7"/>
  <c r="F7" i="7"/>
  <c r="G7" i="7"/>
  <c r="E8" i="7"/>
  <c r="F8" i="7"/>
  <c r="G8" i="7"/>
  <c r="E9" i="7"/>
  <c r="F9" i="7"/>
  <c r="G9" i="7"/>
  <c r="E10" i="7"/>
  <c r="F10" i="7"/>
  <c r="G10" i="7"/>
  <c r="E11" i="7"/>
  <c r="F11" i="7"/>
  <c r="G11" i="7"/>
  <c r="E12" i="7"/>
  <c r="F12" i="7"/>
  <c r="G12" i="7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G30" i="7"/>
  <c r="E31" i="7"/>
  <c r="F31" i="7"/>
  <c r="G31" i="7"/>
  <c r="E32" i="7"/>
  <c r="F32" i="7"/>
  <c r="G32" i="7"/>
  <c r="E33" i="7"/>
  <c r="F33" i="7"/>
  <c r="G33" i="7"/>
  <c r="E34" i="7"/>
  <c r="F34" i="7"/>
  <c r="G34" i="7"/>
  <c r="E35" i="7"/>
  <c r="F35" i="7"/>
  <c r="G35" i="7"/>
  <c r="E36" i="7"/>
  <c r="F36" i="7"/>
  <c r="G36" i="7"/>
  <c r="E37" i="7"/>
  <c r="F37" i="7"/>
  <c r="G37" i="7"/>
  <c r="E38" i="7"/>
  <c r="F38" i="7"/>
  <c r="G38" i="7"/>
  <c r="E39" i="7"/>
  <c r="F39" i="7"/>
  <c r="G39" i="7"/>
  <c r="E40" i="7"/>
  <c r="F40" i="7"/>
  <c r="G40" i="7"/>
  <c r="E41" i="7"/>
  <c r="F41" i="7"/>
  <c r="G41" i="7"/>
  <c r="E42" i="7"/>
  <c r="F42" i="7"/>
  <c r="G42" i="7"/>
  <c r="E43" i="7"/>
  <c r="F43" i="7"/>
  <c r="G43" i="7"/>
  <c r="E44" i="7"/>
  <c r="F44" i="7"/>
  <c r="G44" i="7"/>
  <c r="E45" i="7"/>
  <c r="F45" i="7"/>
  <c r="G45" i="7"/>
  <c r="E46" i="7"/>
  <c r="F46" i="7"/>
  <c r="G46" i="7"/>
  <c r="E47" i="7"/>
  <c r="F47" i="7"/>
  <c r="G47" i="7"/>
  <c r="E48" i="7"/>
  <c r="F48" i="7"/>
  <c r="G48" i="7"/>
  <c r="E49" i="7"/>
  <c r="F49" i="7"/>
  <c r="G49" i="7"/>
  <c r="E50" i="7"/>
  <c r="F50" i="7"/>
  <c r="G50" i="7"/>
  <c r="E51" i="7"/>
  <c r="F51" i="7"/>
  <c r="G51" i="7"/>
  <c r="E52" i="7"/>
  <c r="F52" i="7"/>
  <c r="G52" i="7"/>
  <c r="E53" i="7"/>
  <c r="F53" i="7"/>
  <c r="G53" i="7"/>
  <c r="E54" i="7"/>
  <c r="F54" i="7"/>
  <c r="G54" i="7"/>
  <c r="E55" i="7"/>
  <c r="F55" i="7"/>
  <c r="G55" i="7"/>
  <c r="E56" i="7"/>
  <c r="F56" i="7"/>
  <c r="G56" i="7"/>
  <c r="E57" i="7"/>
  <c r="F57" i="7"/>
  <c r="G57" i="7"/>
  <c r="E58" i="7"/>
  <c r="F58" i="7"/>
  <c r="G58" i="7"/>
  <c r="E59" i="7"/>
  <c r="F59" i="7"/>
  <c r="G59" i="7"/>
  <c r="E60" i="7"/>
  <c r="F60" i="7"/>
  <c r="G60" i="7"/>
  <c r="E61" i="7"/>
  <c r="F61" i="7"/>
  <c r="G61" i="7"/>
  <c r="E62" i="7"/>
  <c r="F62" i="7"/>
  <c r="G62" i="7"/>
  <c r="E63" i="7"/>
  <c r="F63" i="7"/>
  <c r="G63" i="7"/>
  <c r="E64" i="7"/>
  <c r="F64" i="7"/>
  <c r="G64" i="7"/>
  <c r="E65" i="7"/>
  <c r="F65" i="7"/>
  <c r="G65" i="7"/>
  <c r="E66" i="7"/>
  <c r="F66" i="7"/>
  <c r="G66" i="7"/>
  <c r="E67" i="7"/>
  <c r="F67" i="7"/>
  <c r="G67" i="7"/>
  <c r="E68" i="7"/>
  <c r="F68" i="7"/>
  <c r="G68" i="7"/>
  <c r="E69" i="7"/>
  <c r="F69" i="7"/>
  <c r="G69" i="7"/>
  <c r="E70" i="7"/>
  <c r="F70" i="7"/>
  <c r="G70" i="7"/>
  <c r="E71" i="7"/>
  <c r="F71" i="7"/>
  <c r="G71" i="7"/>
  <c r="E72" i="7"/>
  <c r="F72" i="7"/>
  <c r="G72" i="7"/>
  <c r="E73" i="7"/>
  <c r="F73" i="7"/>
  <c r="G73" i="7"/>
  <c r="E74" i="7"/>
  <c r="F74" i="7"/>
  <c r="G74" i="7"/>
  <c r="E75" i="7"/>
  <c r="F75" i="7"/>
  <c r="G75" i="7"/>
  <c r="E76" i="7"/>
  <c r="F76" i="7"/>
  <c r="G76" i="7"/>
  <c r="E77" i="7"/>
  <c r="F77" i="7"/>
  <c r="G77" i="7"/>
  <c r="E78" i="7"/>
  <c r="F78" i="7"/>
  <c r="G78" i="7"/>
  <c r="E79" i="7"/>
  <c r="F79" i="7"/>
  <c r="G79" i="7"/>
  <c r="E80" i="7"/>
  <c r="F80" i="7"/>
  <c r="G80" i="7"/>
  <c r="E81" i="7"/>
  <c r="F81" i="7"/>
  <c r="G81" i="7"/>
  <c r="E82" i="7"/>
  <c r="F82" i="7"/>
  <c r="G82" i="7"/>
  <c r="E83" i="7"/>
  <c r="F83" i="7"/>
  <c r="G83" i="7"/>
  <c r="E84" i="7"/>
  <c r="F84" i="7"/>
  <c r="G84" i="7"/>
  <c r="E85" i="7"/>
  <c r="F85" i="7"/>
  <c r="G85" i="7"/>
  <c r="E86" i="7"/>
  <c r="F86" i="7"/>
  <c r="G86" i="7"/>
  <c r="E87" i="7"/>
  <c r="F87" i="7"/>
  <c r="G87" i="7"/>
  <c r="E88" i="7"/>
  <c r="F88" i="7"/>
  <c r="G88" i="7"/>
  <c r="E89" i="7"/>
  <c r="F89" i="7"/>
  <c r="G89" i="7"/>
  <c r="E90" i="7"/>
  <c r="F90" i="7"/>
  <c r="G90" i="7"/>
  <c r="E91" i="7"/>
  <c r="F91" i="7"/>
  <c r="G91" i="7"/>
  <c r="E92" i="7"/>
  <c r="F92" i="7"/>
  <c r="G92" i="7"/>
  <c r="E93" i="7"/>
  <c r="F93" i="7"/>
  <c r="G93" i="7"/>
  <c r="E94" i="7"/>
  <c r="F94" i="7"/>
  <c r="G94" i="7"/>
  <c r="E95" i="7"/>
  <c r="F95" i="7"/>
  <c r="G95" i="7"/>
  <c r="E97" i="7"/>
  <c r="F97" i="7"/>
  <c r="G97" i="7"/>
  <c r="E98" i="7"/>
  <c r="F98" i="7"/>
  <c r="G98" i="7"/>
  <c r="E99" i="7"/>
  <c r="F99" i="7"/>
  <c r="G99" i="7"/>
  <c r="E100" i="7"/>
  <c r="F100" i="7"/>
  <c r="G100" i="7"/>
  <c r="E101" i="7"/>
  <c r="F101" i="7"/>
  <c r="G101" i="7"/>
  <c r="E102" i="7"/>
  <c r="F102" i="7"/>
  <c r="G102" i="7"/>
  <c r="E103" i="7"/>
  <c r="F103" i="7"/>
  <c r="G103" i="7"/>
  <c r="E104" i="7"/>
  <c r="F104" i="7"/>
  <c r="G104" i="7"/>
  <c r="E105" i="7"/>
  <c r="F105" i="7"/>
  <c r="G105" i="7"/>
  <c r="E106" i="7"/>
  <c r="F106" i="7"/>
  <c r="G106" i="7"/>
  <c r="E107" i="7"/>
  <c r="F107" i="7"/>
  <c r="G107" i="7"/>
  <c r="E108" i="7"/>
  <c r="F108" i="7"/>
  <c r="G108" i="7"/>
  <c r="E109" i="7"/>
  <c r="F109" i="7"/>
  <c r="G109" i="7"/>
  <c r="E110" i="7"/>
  <c r="F110" i="7"/>
  <c r="G110" i="7"/>
  <c r="E111" i="7"/>
  <c r="F111" i="7"/>
  <c r="G111" i="7"/>
  <c r="E112" i="7"/>
  <c r="F112" i="7"/>
  <c r="G112" i="7"/>
  <c r="E113" i="7"/>
  <c r="F113" i="7"/>
  <c r="G113" i="7"/>
  <c r="E114" i="7"/>
  <c r="F114" i="7"/>
  <c r="G114" i="7"/>
  <c r="E115" i="7"/>
  <c r="F115" i="7"/>
  <c r="G115" i="7"/>
  <c r="E116" i="7"/>
  <c r="F116" i="7"/>
  <c r="G116" i="7"/>
  <c r="E117" i="7"/>
  <c r="F117" i="7"/>
  <c r="G117" i="7"/>
  <c r="E118" i="7"/>
  <c r="F118" i="7"/>
  <c r="G118" i="7"/>
  <c r="E119" i="7"/>
  <c r="F119" i="7"/>
  <c r="G119" i="7"/>
  <c r="E120" i="7"/>
  <c r="F120" i="7"/>
  <c r="G120" i="7"/>
  <c r="E121" i="7"/>
  <c r="F121" i="7"/>
  <c r="G121" i="7"/>
  <c r="E122" i="7"/>
  <c r="F122" i="7"/>
  <c r="G122" i="7"/>
  <c r="E123" i="7"/>
  <c r="F123" i="7"/>
  <c r="G123" i="7"/>
  <c r="E124" i="7"/>
  <c r="F124" i="7"/>
  <c r="G124" i="7"/>
  <c r="E125" i="7"/>
  <c r="F125" i="7"/>
  <c r="G125" i="7"/>
  <c r="E126" i="7"/>
  <c r="F126" i="7"/>
  <c r="G126" i="7"/>
  <c r="E127" i="7"/>
  <c r="F127" i="7"/>
  <c r="G127" i="7"/>
  <c r="E128" i="7"/>
  <c r="F128" i="7"/>
  <c r="G128" i="7"/>
  <c r="E129" i="7"/>
  <c r="F129" i="7"/>
  <c r="G129" i="7"/>
  <c r="E130" i="7"/>
  <c r="F130" i="7"/>
  <c r="G130" i="7"/>
  <c r="E131" i="7"/>
  <c r="F131" i="7"/>
  <c r="G131" i="7"/>
  <c r="E132" i="7"/>
  <c r="F132" i="7"/>
  <c r="G132" i="7"/>
  <c r="E133" i="7"/>
  <c r="F133" i="7"/>
  <c r="G133" i="7"/>
  <c r="E134" i="7"/>
  <c r="F134" i="7"/>
  <c r="G134" i="7"/>
  <c r="E135" i="7"/>
  <c r="F135" i="7"/>
  <c r="G135" i="7"/>
  <c r="E136" i="7"/>
  <c r="F136" i="7"/>
  <c r="G136" i="7"/>
  <c r="E137" i="7"/>
  <c r="F137" i="7"/>
  <c r="G137" i="7"/>
  <c r="E138" i="7"/>
  <c r="F138" i="7"/>
  <c r="G138" i="7"/>
  <c r="E139" i="7"/>
  <c r="F139" i="7"/>
  <c r="G139" i="7"/>
  <c r="E140" i="7"/>
  <c r="F140" i="7"/>
  <c r="G140" i="7"/>
  <c r="E141" i="7"/>
  <c r="F141" i="7"/>
  <c r="G141" i="7"/>
  <c r="E142" i="7"/>
  <c r="F142" i="7"/>
  <c r="G142" i="7"/>
  <c r="E143" i="7"/>
  <c r="F143" i="7"/>
  <c r="G143" i="7"/>
  <c r="E144" i="7"/>
  <c r="F144" i="7"/>
  <c r="G144" i="7"/>
  <c r="E145" i="7"/>
  <c r="F145" i="7"/>
  <c r="G145" i="7"/>
  <c r="E146" i="7"/>
  <c r="F146" i="7"/>
  <c r="G146" i="7"/>
  <c r="E147" i="7"/>
  <c r="F147" i="7"/>
  <c r="G147" i="7"/>
  <c r="E148" i="7"/>
  <c r="F148" i="7"/>
  <c r="G148" i="7"/>
  <c r="E149" i="7"/>
  <c r="F149" i="7"/>
  <c r="G149" i="7"/>
  <c r="E150" i="7"/>
  <c r="F150" i="7"/>
  <c r="G150" i="7"/>
  <c r="E151" i="7"/>
  <c r="F151" i="7"/>
  <c r="G151" i="7"/>
  <c r="E152" i="7"/>
  <c r="F152" i="7"/>
  <c r="G152" i="7"/>
  <c r="E153" i="7"/>
  <c r="F153" i="7"/>
  <c r="G153" i="7"/>
  <c r="E154" i="7"/>
  <c r="F154" i="7"/>
  <c r="G154" i="7"/>
  <c r="E155" i="7"/>
  <c r="F155" i="7"/>
  <c r="G155" i="7"/>
  <c r="E156" i="7"/>
  <c r="F156" i="7"/>
  <c r="G156" i="7"/>
  <c r="E157" i="7"/>
  <c r="F157" i="7"/>
  <c r="G157" i="7"/>
  <c r="E158" i="7"/>
  <c r="F158" i="7"/>
  <c r="G158" i="7"/>
  <c r="E159" i="7"/>
  <c r="F159" i="7"/>
  <c r="G159" i="7"/>
  <c r="E160" i="7"/>
  <c r="F160" i="7"/>
  <c r="G160" i="7"/>
  <c r="E161" i="7"/>
  <c r="F161" i="7"/>
  <c r="G161" i="7"/>
  <c r="E162" i="7"/>
  <c r="F162" i="7"/>
  <c r="G162" i="7"/>
  <c r="E163" i="7"/>
  <c r="F163" i="7"/>
  <c r="G163" i="7"/>
  <c r="E164" i="7"/>
  <c r="F164" i="7"/>
  <c r="G164" i="7"/>
  <c r="E165" i="7"/>
  <c r="F165" i="7"/>
  <c r="G165" i="7"/>
  <c r="E166" i="7"/>
  <c r="F166" i="7"/>
  <c r="G166" i="7"/>
  <c r="E167" i="7"/>
  <c r="F167" i="7"/>
  <c r="G167" i="7"/>
  <c r="E168" i="7"/>
  <c r="F168" i="7"/>
  <c r="G168" i="7"/>
  <c r="E169" i="7"/>
  <c r="F169" i="7"/>
  <c r="G169" i="7"/>
  <c r="E170" i="7"/>
  <c r="F170" i="7"/>
  <c r="G170" i="7"/>
  <c r="E171" i="7"/>
  <c r="F171" i="7"/>
  <c r="G171" i="7"/>
  <c r="E172" i="7"/>
  <c r="F172" i="7"/>
  <c r="G172" i="7"/>
  <c r="E173" i="7"/>
  <c r="F173" i="7"/>
  <c r="G173" i="7"/>
  <c r="E174" i="7"/>
  <c r="F174" i="7"/>
  <c r="G174" i="7"/>
  <c r="E175" i="7"/>
  <c r="F175" i="7"/>
  <c r="G175" i="7"/>
  <c r="E176" i="7"/>
  <c r="F176" i="7"/>
  <c r="G176" i="7"/>
  <c r="E177" i="7"/>
  <c r="F177" i="7"/>
  <c r="G177" i="7"/>
  <c r="E178" i="7"/>
  <c r="F178" i="7"/>
  <c r="G178" i="7"/>
  <c r="E179" i="7"/>
  <c r="F179" i="7"/>
  <c r="G179" i="7"/>
  <c r="E180" i="7"/>
  <c r="F180" i="7"/>
  <c r="G180" i="7"/>
  <c r="E181" i="7"/>
  <c r="F181" i="7"/>
  <c r="G181" i="7"/>
  <c r="E182" i="7"/>
  <c r="F182" i="7"/>
  <c r="G182" i="7"/>
  <c r="E183" i="7"/>
  <c r="F183" i="7"/>
  <c r="G183" i="7"/>
  <c r="E184" i="7"/>
  <c r="F184" i="7"/>
  <c r="G184" i="7"/>
  <c r="E185" i="7"/>
  <c r="F185" i="7"/>
  <c r="G185" i="7"/>
  <c r="E186" i="7"/>
  <c r="F186" i="7"/>
  <c r="G186" i="7"/>
  <c r="D27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6" i="3"/>
  <c r="E27" i="3"/>
  <c r="G3" i="7"/>
  <c r="F3" i="7"/>
  <c r="E3" i="7"/>
  <c r="Q18" i="12" l="1"/>
  <c r="R18" i="12" s="1"/>
  <c r="U17" i="12"/>
  <c r="V17" i="12" s="1"/>
  <c r="R17" i="12"/>
  <c r="V16" i="12"/>
  <c r="U5" i="12"/>
  <c r="V5" i="12" s="1"/>
  <c r="Q5" i="12"/>
  <c r="R5" i="12" s="1"/>
  <c r="V4" i="12"/>
  <c r="R4" i="12"/>
  <c r="Q6" i="12" l="1"/>
  <c r="U6" i="12"/>
  <c r="U18" i="12"/>
  <c r="Q19" i="12"/>
  <c r="R19" i="12" l="1"/>
  <c r="Q20" i="12"/>
  <c r="V6" i="12"/>
  <c r="U7" i="12"/>
  <c r="V18" i="12"/>
  <c r="U19" i="12"/>
  <c r="R6" i="12"/>
  <c r="Q7" i="12"/>
  <c r="R7" i="12" l="1"/>
  <c r="Q8" i="12"/>
  <c r="V19" i="12"/>
  <c r="U20" i="12"/>
  <c r="V7" i="12"/>
  <c r="U8" i="12"/>
  <c r="R20" i="12"/>
  <c r="Q21" i="12"/>
  <c r="R21" i="12" l="1"/>
  <c r="Q22" i="12"/>
  <c r="V8" i="12"/>
  <c r="U9" i="12"/>
  <c r="V20" i="12"/>
  <c r="U21" i="12"/>
  <c r="R8" i="12"/>
  <c r="Q9" i="12"/>
  <c r="R9" i="12" l="1"/>
  <c r="Q10" i="12"/>
  <c r="V21" i="12"/>
  <c r="U22" i="12"/>
  <c r="V9" i="12"/>
  <c r="U10" i="12"/>
  <c r="R22" i="12"/>
  <c r="Q23" i="12"/>
  <c r="R23" i="12" l="1"/>
  <c r="Q24" i="12"/>
  <c r="R24" i="12" s="1"/>
  <c r="V10" i="12"/>
  <c r="U11" i="12"/>
  <c r="V22" i="12"/>
  <c r="U23" i="12"/>
  <c r="R10" i="12"/>
  <c r="Q11" i="12"/>
  <c r="R11" i="12" l="1"/>
  <c r="Q12" i="12"/>
  <c r="V23" i="12"/>
  <c r="U24" i="12"/>
  <c r="V24" i="12" s="1"/>
  <c r="V11" i="12"/>
  <c r="U12" i="12"/>
  <c r="V12" i="12" l="1"/>
  <c r="U13" i="12"/>
  <c r="R12" i="12"/>
  <c r="Q13" i="12"/>
  <c r="R13" i="12" l="1"/>
  <c r="Q14" i="12"/>
  <c r="V13" i="12"/>
  <c r="U14" i="12"/>
  <c r="V14" i="12" l="1"/>
  <c r="U15" i="12"/>
  <c r="R14" i="12"/>
  <c r="Q15" i="12"/>
  <c r="Q16" i="12" l="1"/>
  <c r="R15" i="12"/>
  <c r="AI26" i="3" l="1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 l="1"/>
  <c r="P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C7" i="5"/>
  <c r="C5" i="5"/>
  <c r="H6" i="3" l="1"/>
  <c r="H15" i="3"/>
  <c r="H11" i="3"/>
  <c r="H18" i="3"/>
  <c r="H21" i="3"/>
  <c r="H13" i="3"/>
  <c r="H27" i="3"/>
  <c r="H26" i="3"/>
  <c r="G15" i="3"/>
  <c r="G11" i="3"/>
  <c r="G21" i="3"/>
  <c r="G18" i="3"/>
  <c r="G6" i="3"/>
  <c r="G13" i="3"/>
  <c r="G27" i="3"/>
  <c r="G26" i="3"/>
  <c r="F15" i="3"/>
  <c r="F11" i="3"/>
  <c r="F21" i="3"/>
  <c r="F18" i="3"/>
  <c r="F6" i="3"/>
  <c r="F13" i="3"/>
  <c r="F27" i="3"/>
  <c r="F26" i="3"/>
  <c r="N1" i="14" l="1"/>
  <c r="Q1" i="14" l="1"/>
  <c r="L107" i="12" l="1"/>
  <c r="K107" i="12"/>
  <c r="J107" i="12"/>
  <c r="I107" i="12"/>
  <c r="H107" i="12"/>
  <c r="G107" i="12"/>
  <c r="F107" i="12"/>
  <c r="L106" i="12"/>
  <c r="K106" i="12"/>
  <c r="J106" i="12"/>
  <c r="I106" i="12"/>
  <c r="H106" i="12"/>
  <c r="G106" i="12"/>
  <c r="F106" i="12"/>
  <c r="L105" i="12"/>
  <c r="K105" i="12"/>
  <c r="J105" i="12"/>
  <c r="I105" i="12"/>
  <c r="H105" i="12"/>
  <c r="G105" i="12"/>
  <c r="F105" i="12"/>
  <c r="L104" i="12"/>
  <c r="K104" i="12"/>
  <c r="J104" i="12"/>
  <c r="I104" i="12"/>
  <c r="H104" i="12"/>
  <c r="G104" i="12"/>
  <c r="F104" i="12"/>
  <c r="L103" i="12"/>
  <c r="K103" i="12"/>
  <c r="J103" i="12"/>
  <c r="I103" i="12"/>
  <c r="H103" i="12"/>
  <c r="G103" i="12"/>
  <c r="F103" i="12"/>
  <c r="L102" i="12"/>
  <c r="K102" i="12"/>
  <c r="J102" i="12"/>
  <c r="I102" i="12"/>
  <c r="H102" i="12"/>
  <c r="G102" i="12"/>
  <c r="F102" i="12"/>
  <c r="L101" i="12"/>
  <c r="K101" i="12"/>
  <c r="J101" i="12"/>
  <c r="I101" i="12"/>
  <c r="H101" i="12"/>
  <c r="G101" i="12"/>
  <c r="F101" i="12"/>
  <c r="L100" i="12"/>
  <c r="K100" i="12"/>
  <c r="J100" i="12"/>
  <c r="I100" i="12"/>
  <c r="H100" i="12"/>
  <c r="G100" i="12"/>
  <c r="F100" i="12"/>
  <c r="L99" i="12"/>
  <c r="K99" i="12"/>
  <c r="J99" i="12"/>
  <c r="I99" i="12"/>
  <c r="H99" i="12"/>
  <c r="G99" i="12"/>
  <c r="F99" i="12"/>
  <c r="L98" i="12"/>
  <c r="K98" i="12"/>
  <c r="J98" i="12"/>
  <c r="I98" i="12"/>
  <c r="H98" i="12"/>
  <c r="G98" i="12"/>
  <c r="F98" i="12"/>
  <c r="L97" i="12"/>
  <c r="K97" i="12"/>
  <c r="J97" i="12"/>
  <c r="I97" i="12"/>
  <c r="H97" i="12"/>
  <c r="G97" i="12"/>
  <c r="F97" i="12"/>
  <c r="L96" i="12"/>
  <c r="K96" i="12"/>
  <c r="J96" i="12"/>
  <c r="I96" i="12"/>
  <c r="H96" i="12"/>
  <c r="G96" i="12"/>
  <c r="F96" i="12"/>
  <c r="L95" i="12"/>
  <c r="K95" i="12"/>
  <c r="J95" i="12"/>
  <c r="I95" i="12"/>
  <c r="H95" i="12"/>
  <c r="G95" i="12"/>
  <c r="F95" i="12"/>
  <c r="L94" i="12"/>
  <c r="K94" i="12"/>
  <c r="J94" i="12"/>
  <c r="I94" i="12"/>
  <c r="H94" i="12"/>
  <c r="G94" i="12"/>
  <c r="F94" i="12"/>
  <c r="L93" i="12"/>
  <c r="K93" i="12"/>
  <c r="J93" i="12"/>
  <c r="I93" i="12"/>
  <c r="H93" i="12"/>
  <c r="G93" i="12"/>
  <c r="F93" i="12"/>
  <c r="L92" i="12"/>
  <c r="K92" i="12"/>
  <c r="J92" i="12"/>
  <c r="I92" i="12"/>
  <c r="H92" i="12"/>
  <c r="G92" i="12"/>
  <c r="F92" i="12"/>
  <c r="L91" i="12"/>
  <c r="K91" i="12"/>
  <c r="J91" i="12"/>
  <c r="I91" i="12"/>
  <c r="H91" i="12"/>
  <c r="G91" i="12"/>
  <c r="F91" i="12"/>
  <c r="L90" i="12"/>
  <c r="K90" i="12"/>
  <c r="J90" i="12"/>
  <c r="I90" i="12"/>
  <c r="H90" i="12"/>
  <c r="G90" i="12"/>
  <c r="F90" i="12"/>
  <c r="L89" i="12"/>
  <c r="K89" i="12"/>
  <c r="J89" i="12"/>
  <c r="I89" i="12"/>
  <c r="H89" i="12"/>
  <c r="G89" i="12"/>
  <c r="F89" i="12"/>
  <c r="L88" i="12"/>
  <c r="K88" i="12"/>
  <c r="J88" i="12"/>
  <c r="I88" i="12"/>
  <c r="H88" i="12"/>
  <c r="G88" i="12"/>
  <c r="F88" i="12"/>
  <c r="L87" i="12"/>
  <c r="K87" i="12"/>
  <c r="J87" i="12"/>
  <c r="I87" i="12"/>
  <c r="H87" i="12"/>
  <c r="G87" i="12"/>
  <c r="F87" i="12"/>
  <c r="L86" i="12"/>
  <c r="K86" i="12"/>
  <c r="J86" i="12"/>
  <c r="I86" i="12"/>
  <c r="H86" i="12"/>
  <c r="G86" i="12"/>
  <c r="F86" i="12"/>
  <c r="L85" i="12"/>
  <c r="K85" i="12"/>
  <c r="J85" i="12"/>
  <c r="I85" i="12"/>
  <c r="H85" i="12"/>
  <c r="G85" i="12"/>
  <c r="F85" i="12"/>
  <c r="L84" i="12"/>
  <c r="K84" i="12"/>
  <c r="J84" i="12"/>
  <c r="I84" i="12"/>
  <c r="H84" i="12"/>
  <c r="G84" i="12"/>
  <c r="F84" i="12"/>
  <c r="L83" i="12"/>
  <c r="K83" i="12"/>
  <c r="J83" i="12"/>
  <c r="I83" i="12"/>
  <c r="H83" i="12"/>
  <c r="G83" i="12"/>
  <c r="F83" i="12"/>
  <c r="L82" i="12"/>
  <c r="K82" i="12"/>
  <c r="J82" i="12"/>
  <c r="I82" i="12"/>
  <c r="H82" i="12"/>
  <c r="G82" i="12"/>
  <c r="F82" i="12"/>
  <c r="L81" i="12"/>
  <c r="K81" i="12"/>
  <c r="J81" i="12"/>
  <c r="I81" i="12"/>
  <c r="H81" i="12"/>
  <c r="G81" i="12"/>
  <c r="F81" i="12"/>
  <c r="L80" i="12"/>
  <c r="K80" i="12"/>
  <c r="J80" i="12"/>
  <c r="I80" i="12"/>
  <c r="H80" i="12"/>
  <c r="G80" i="12"/>
  <c r="F80" i="12"/>
  <c r="L79" i="12"/>
  <c r="K79" i="12"/>
  <c r="J79" i="12"/>
  <c r="I79" i="12"/>
  <c r="H79" i="12"/>
  <c r="G79" i="12"/>
  <c r="F79" i="12"/>
  <c r="L78" i="12"/>
  <c r="K78" i="12"/>
  <c r="J78" i="12"/>
  <c r="I78" i="12"/>
  <c r="H78" i="12"/>
  <c r="G78" i="12"/>
  <c r="F78" i="12"/>
  <c r="L77" i="12"/>
  <c r="K77" i="12"/>
  <c r="J77" i="12"/>
  <c r="I77" i="12"/>
  <c r="H77" i="12"/>
  <c r="G77" i="12"/>
  <c r="F77" i="12"/>
  <c r="L76" i="12"/>
  <c r="K76" i="12"/>
  <c r="J76" i="12"/>
  <c r="I76" i="12"/>
  <c r="H76" i="12"/>
  <c r="G76" i="12"/>
  <c r="F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F74" i="12"/>
  <c r="L73" i="12"/>
  <c r="K73" i="12"/>
  <c r="J73" i="12"/>
  <c r="I73" i="12"/>
  <c r="H73" i="12"/>
  <c r="G73" i="12"/>
  <c r="F73" i="12"/>
  <c r="L72" i="12"/>
  <c r="K72" i="12"/>
  <c r="J72" i="12"/>
  <c r="I72" i="12"/>
  <c r="H72" i="12"/>
  <c r="G72" i="12"/>
  <c r="F72" i="12"/>
  <c r="L71" i="12"/>
  <c r="K71" i="12"/>
  <c r="J71" i="12"/>
  <c r="I71" i="12"/>
  <c r="H71" i="12"/>
  <c r="G71" i="12"/>
  <c r="F71" i="12"/>
  <c r="L70" i="12"/>
  <c r="K70" i="12"/>
  <c r="J70" i="12"/>
  <c r="I70" i="12"/>
  <c r="H70" i="12"/>
  <c r="G70" i="12"/>
  <c r="F70" i="12"/>
  <c r="L69" i="12"/>
  <c r="K69" i="12"/>
  <c r="J69" i="12"/>
  <c r="I69" i="12"/>
  <c r="H69" i="12"/>
  <c r="G69" i="12"/>
  <c r="F69" i="12"/>
  <c r="L68" i="12"/>
  <c r="K68" i="12"/>
  <c r="J68" i="12"/>
  <c r="I68" i="12"/>
  <c r="H68" i="12"/>
  <c r="G68" i="12"/>
  <c r="F68" i="12"/>
  <c r="L67" i="12"/>
  <c r="K67" i="12"/>
  <c r="J67" i="12"/>
  <c r="I67" i="12"/>
  <c r="H67" i="12"/>
  <c r="G67" i="12"/>
  <c r="F67" i="12"/>
  <c r="L66" i="12"/>
  <c r="K66" i="12"/>
  <c r="J66" i="12"/>
  <c r="I66" i="12"/>
  <c r="H66" i="12"/>
  <c r="G66" i="12"/>
  <c r="F66" i="12"/>
  <c r="L65" i="12"/>
  <c r="K65" i="12"/>
  <c r="J65" i="12"/>
  <c r="I65" i="12"/>
  <c r="H65" i="12"/>
  <c r="G65" i="12"/>
  <c r="F65" i="12"/>
  <c r="L64" i="12"/>
  <c r="K64" i="12"/>
  <c r="J64" i="12"/>
  <c r="I64" i="12"/>
  <c r="H64" i="12"/>
  <c r="G64" i="12"/>
  <c r="F64" i="12"/>
  <c r="L63" i="12"/>
  <c r="K63" i="12"/>
  <c r="J63" i="12"/>
  <c r="I63" i="12"/>
  <c r="H63" i="12"/>
  <c r="G63" i="12"/>
  <c r="F63" i="12"/>
  <c r="L62" i="12"/>
  <c r="K62" i="12"/>
  <c r="J62" i="12"/>
  <c r="I62" i="12"/>
  <c r="H62" i="12"/>
  <c r="G62" i="12"/>
  <c r="F62" i="12"/>
  <c r="L61" i="12"/>
  <c r="K61" i="12"/>
  <c r="J61" i="12"/>
  <c r="I61" i="12"/>
  <c r="H61" i="12"/>
  <c r="G61" i="12"/>
  <c r="F61" i="12"/>
  <c r="L60" i="12"/>
  <c r="K60" i="12"/>
  <c r="J60" i="12"/>
  <c r="I60" i="12"/>
  <c r="H60" i="12"/>
  <c r="G60" i="12"/>
  <c r="F60" i="12"/>
  <c r="L59" i="12"/>
  <c r="K59" i="12"/>
  <c r="J59" i="12"/>
  <c r="I59" i="12"/>
  <c r="H59" i="12"/>
  <c r="G59" i="12"/>
  <c r="F59" i="12"/>
  <c r="L58" i="12"/>
  <c r="K58" i="12"/>
  <c r="J58" i="12"/>
  <c r="I58" i="12"/>
  <c r="H58" i="12"/>
  <c r="G58" i="12"/>
  <c r="F58" i="12"/>
  <c r="L57" i="12"/>
  <c r="K57" i="12"/>
  <c r="J57" i="12"/>
  <c r="I57" i="12"/>
  <c r="H57" i="12"/>
  <c r="G57" i="12"/>
  <c r="F57" i="12"/>
  <c r="L56" i="12"/>
  <c r="K56" i="12"/>
  <c r="J56" i="12"/>
  <c r="I56" i="12"/>
  <c r="H56" i="12"/>
  <c r="G56" i="12"/>
  <c r="F56" i="12"/>
  <c r="L55" i="12"/>
  <c r="K55" i="12"/>
  <c r="J55" i="12"/>
  <c r="I55" i="12"/>
  <c r="H55" i="12"/>
  <c r="G55" i="12"/>
  <c r="F55" i="12"/>
  <c r="L54" i="12"/>
  <c r="K54" i="12"/>
  <c r="J54" i="12"/>
  <c r="I54" i="12"/>
  <c r="H54" i="12"/>
  <c r="G54" i="12"/>
  <c r="F54" i="12"/>
  <c r="L53" i="12"/>
  <c r="K53" i="12"/>
  <c r="J53" i="12"/>
  <c r="I53" i="12"/>
  <c r="H53" i="12"/>
  <c r="G53" i="12"/>
  <c r="F53" i="12"/>
  <c r="L52" i="12"/>
  <c r="K52" i="12"/>
  <c r="J52" i="12"/>
  <c r="I52" i="12"/>
  <c r="H52" i="12"/>
  <c r="G52" i="12"/>
  <c r="F52" i="12"/>
  <c r="L51" i="12"/>
  <c r="K51" i="12"/>
  <c r="J51" i="12"/>
  <c r="I51" i="12"/>
  <c r="H51" i="12"/>
  <c r="G51" i="12"/>
  <c r="F51" i="12"/>
  <c r="L50" i="12"/>
  <c r="K50" i="12"/>
  <c r="J50" i="12"/>
  <c r="I50" i="12"/>
  <c r="H50" i="12"/>
  <c r="G50" i="12"/>
  <c r="F50" i="12"/>
  <c r="L49" i="12"/>
  <c r="K49" i="12"/>
  <c r="J49" i="12"/>
  <c r="I49" i="12"/>
  <c r="H49" i="12"/>
  <c r="G49" i="12"/>
  <c r="F49" i="12"/>
  <c r="L48" i="12"/>
  <c r="K48" i="12"/>
  <c r="J48" i="12"/>
  <c r="I48" i="12"/>
  <c r="H48" i="12"/>
  <c r="G48" i="12"/>
  <c r="F48" i="12"/>
  <c r="L47" i="12"/>
  <c r="K47" i="12"/>
  <c r="J47" i="12"/>
  <c r="I47" i="12"/>
  <c r="H47" i="12"/>
  <c r="G47" i="12"/>
  <c r="F47" i="12"/>
  <c r="L46" i="12"/>
  <c r="K46" i="12"/>
  <c r="J46" i="12"/>
  <c r="I46" i="12"/>
  <c r="H46" i="12"/>
  <c r="G46" i="12"/>
  <c r="F46" i="12"/>
  <c r="L45" i="12"/>
  <c r="K45" i="12"/>
  <c r="J45" i="12"/>
  <c r="I45" i="12"/>
  <c r="H45" i="12"/>
  <c r="G45" i="12"/>
  <c r="F45" i="12"/>
  <c r="L44" i="12"/>
  <c r="K44" i="12"/>
  <c r="J44" i="12"/>
  <c r="I44" i="12"/>
  <c r="H44" i="12"/>
  <c r="G44" i="12"/>
  <c r="F44" i="12"/>
  <c r="L43" i="12"/>
  <c r="K43" i="12"/>
  <c r="J43" i="12"/>
  <c r="I43" i="12"/>
  <c r="H43" i="12"/>
  <c r="G43" i="12"/>
  <c r="F43" i="12"/>
  <c r="L42" i="12"/>
  <c r="K42" i="12"/>
  <c r="J42" i="12"/>
  <c r="I42" i="12"/>
  <c r="H42" i="12"/>
  <c r="G42" i="12"/>
  <c r="F42" i="12"/>
  <c r="L41" i="12"/>
  <c r="K41" i="12"/>
  <c r="J41" i="12"/>
  <c r="I41" i="12"/>
  <c r="H41" i="12"/>
  <c r="G41" i="12"/>
  <c r="F41" i="12"/>
  <c r="L40" i="12"/>
  <c r="K40" i="12"/>
  <c r="J40" i="12"/>
  <c r="I40" i="12"/>
  <c r="H40" i="12"/>
  <c r="G40" i="12"/>
  <c r="F40" i="12"/>
  <c r="L39" i="12"/>
  <c r="K39" i="12"/>
  <c r="J39" i="12"/>
  <c r="I39" i="12"/>
  <c r="H39" i="12"/>
  <c r="G39" i="12"/>
  <c r="F39" i="12"/>
  <c r="L38" i="12"/>
  <c r="K38" i="12"/>
  <c r="J38" i="12"/>
  <c r="I38" i="12"/>
  <c r="H38" i="12"/>
  <c r="G38" i="12"/>
  <c r="F38" i="12"/>
  <c r="L37" i="12"/>
  <c r="K37" i="12"/>
  <c r="J37" i="12"/>
  <c r="I37" i="12"/>
  <c r="H37" i="12"/>
  <c r="G37" i="12"/>
  <c r="F37" i="12"/>
  <c r="L36" i="12"/>
  <c r="K36" i="12"/>
  <c r="J36" i="12"/>
  <c r="I36" i="12"/>
  <c r="H36" i="12"/>
  <c r="G36" i="12"/>
  <c r="F36" i="12"/>
  <c r="L35" i="12"/>
  <c r="K35" i="12"/>
  <c r="J35" i="12"/>
  <c r="I35" i="12"/>
  <c r="H35" i="12"/>
  <c r="G35" i="12"/>
  <c r="F35" i="12"/>
  <c r="L34" i="12"/>
  <c r="K34" i="12"/>
  <c r="J34" i="12"/>
  <c r="I34" i="12"/>
  <c r="H34" i="12"/>
  <c r="G34" i="12"/>
  <c r="F34" i="12"/>
  <c r="L33" i="12"/>
  <c r="K33" i="12"/>
  <c r="J33" i="12"/>
  <c r="I33" i="12"/>
  <c r="H33" i="12"/>
  <c r="G33" i="12"/>
  <c r="F33" i="12"/>
  <c r="L32" i="12"/>
  <c r="K32" i="12"/>
  <c r="J32" i="12"/>
  <c r="I32" i="12"/>
  <c r="H32" i="12"/>
  <c r="G32" i="12"/>
  <c r="F32" i="12"/>
  <c r="L31" i="12"/>
  <c r="K31" i="12"/>
  <c r="J31" i="12"/>
  <c r="I31" i="12"/>
  <c r="H31" i="12"/>
  <c r="G31" i="12"/>
  <c r="F31" i="12"/>
  <c r="L30" i="12"/>
  <c r="K30" i="12"/>
  <c r="J30" i="12"/>
  <c r="I30" i="12"/>
  <c r="H30" i="12"/>
  <c r="G30" i="12"/>
  <c r="F30" i="12"/>
  <c r="L29" i="12"/>
  <c r="K29" i="12"/>
  <c r="J29" i="12"/>
  <c r="I29" i="12"/>
  <c r="H29" i="12"/>
  <c r="G29" i="12"/>
  <c r="F29" i="12"/>
  <c r="L28" i="12"/>
  <c r="K28" i="12"/>
  <c r="J28" i="12"/>
  <c r="I28" i="12"/>
  <c r="H28" i="12"/>
  <c r="G28" i="12"/>
  <c r="F28" i="12"/>
  <c r="L27" i="12"/>
  <c r="K27" i="12"/>
  <c r="J27" i="12"/>
  <c r="I27" i="12"/>
  <c r="H27" i="12"/>
  <c r="G27" i="12"/>
  <c r="F27" i="12"/>
  <c r="L26" i="12"/>
  <c r="K26" i="12"/>
  <c r="J26" i="12"/>
  <c r="I26" i="12"/>
  <c r="H26" i="12"/>
  <c r="G26" i="12"/>
  <c r="F26" i="12"/>
  <c r="L25" i="12"/>
  <c r="K25" i="12"/>
  <c r="J25" i="12"/>
  <c r="I25" i="12"/>
  <c r="H25" i="12"/>
  <c r="G25" i="12"/>
  <c r="F25" i="12"/>
  <c r="L24" i="12"/>
  <c r="K24" i="12"/>
  <c r="J24" i="12"/>
  <c r="I24" i="12"/>
  <c r="H24" i="12"/>
  <c r="G24" i="12"/>
  <c r="F24" i="12"/>
  <c r="L23" i="12"/>
  <c r="K23" i="12"/>
  <c r="J23" i="12"/>
  <c r="I23" i="12"/>
  <c r="H23" i="12"/>
  <c r="G23" i="12"/>
  <c r="F23" i="12"/>
  <c r="L22" i="12"/>
  <c r="K22" i="12"/>
  <c r="J22" i="12"/>
  <c r="I22" i="12"/>
  <c r="H22" i="12"/>
  <c r="G22" i="12"/>
  <c r="F22" i="12"/>
  <c r="L21" i="12"/>
  <c r="K21" i="12"/>
  <c r="J21" i="12"/>
  <c r="I21" i="12"/>
  <c r="H21" i="12"/>
  <c r="G21" i="12"/>
  <c r="F21" i="12"/>
  <c r="L20" i="12"/>
  <c r="K20" i="12"/>
  <c r="J20" i="12"/>
  <c r="I20" i="12"/>
  <c r="H20" i="12"/>
  <c r="G20" i="12"/>
  <c r="F20" i="12"/>
  <c r="L19" i="12"/>
  <c r="K19" i="12"/>
  <c r="J19" i="12"/>
  <c r="I19" i="12"/>
  <c r="H19" i="12"/>
  <c r="G19" i="12"/>
  <c r="F19" i="12"/>
  <c r="L18" i="12"/>
  <c r="K18" i="12"/>
  <c r="J18" i="12"/>
  <c r="I18" i="12"/>
  <c r="H18" i="12"/>
  <c r="G18" i="12"/>
  <c r="F18" i="12"/>
  <c r="L17" i="12"/>
  <c r="K17" i="12"/>
  <c r="J17" i="12"/>
  <c r="I17" i="12"/>
  <c r="H17" i="12"/>
  <c r="G17" i="12"/>
  <c r="F17" i="12"/>
  <c r="L16" i="12"/>
  <c r="K16" i="12"/>
  <c r="J16" i="12"/>
  <c r="I16" i="12"/>
  <c r="H16" i="12"/>
  <c r="G16" i="12"/>
  <c r="F16" i="12"/>
  <c r="L15" i="12"/>
  <c r="K15" i="12"/>
  <c r="J15" i="12"/>
  <c r="I15" i="12"/>
  <c r="H15" i="12"/>
  <c r="G15" i="12"/>
  <c r="F15" i="12"/>
  <c r="L14" i="12"/>
  <c r="K14" i="12"/>
  <c r="J14" i="12"/>
  <c r="I14" i="12"/>
  <c r="H14" i="12"/>
  <c r="G14" i="12"/>
  <c r="F14" i="12"/>
  <c r="L13" i="12"/>
  <c r="K13" i="12"/>
  <c r="J13" i="12"/>
  <c r="I13" i="12"/>
  <c r="H13" i="12"/>
  <c r="G13" i="12"/>
  <c r="F13" i="12"/>
  <c r="L12" i="12"/>
  <c r="K12" i="12"/>
  <c r="J12" i="12"/>
  <c r="I12" i="12"/>
  <c r="H12" i="12"/>
  <c r="G12" i="12"/>
  <c r="F12" i="12"/>
  <c r="L11" i="12"/>
  <c r="K11" i="12"/>
  <c r="J11" i="12"/>
  <c r="I11" i="12"/>
  <c r="H11" i="12"/>
  <c r="G11" i="12"/>
  <c r="F11" i="12"/>
  <c r="L10" i="12"/>
  <c r="K10" i="12"/>
  <c r="J10" i="12"/>
  <c r="I10" i="12"/>
  <c r="H10" i="12"/>
  <c r="G10" i="12"/>
  <c r="F10" i="12"/>
  <c r="L9" i="12"/>
  <c r="K9" i="12"/>
  <c r="J9" i="12"/>
  <c r="I9" i="12"/>
  <c r="H9" i="12"/>
  <c r="G9" i="12"/>
  <c r="F9" i="12"/>
  <c r="L8" i="12"/>
  <c r="K8" i="12"/>
  <c r="J8" i="12"/>
  <c r="I8" i="12"/>
  <c r="H8" i="12"/>
  <c r="G8" i="12"/>
  <c r="F8" i="12"/>
  <c r="L7" i="12"/>
  <c r="K7" i="12"/>
  <c r="J7" i="12"/>
  <c r="I7" i="12"/>
  <c r="H7" i="12"/>
  <c r="G7" i="12"/>
  <c r="F7" i="12"/>
  <c r="L6" i="12"/>
  <c r="K6" i="12"/>
  <c r="J6" i="12"/>
  <c r="I6" i="12"/>
  <c r="H6" i="12"/>
  <c r="G6" i="12"/>
  <c r="F6" i="12"/>
  <c r="L5" i="12"/>
  <c r="K5" i="12"/>
  <c r="J5" i="12"/>
  <c r="I5" i="12"/>
  <c r="H5" i="12"/>
  <c r="G5" i="12"/>
  <c r="F5" i="12"/>
  <c r="L4" i="12"/>
  <c r="K4" i="12"/>
  <c r="J4" i="12"/>
  <c r="I4" i="12"/>
  <c r="H4" i="12"/>
  <c r="G4" i="12"/>
  <c r="F4" i="12"/>
  <c r="G24" i="3" l="1"/>
  <c r="H14" i="3" l="1"/>
  <c r="F25" i="3" l="1"/>
  <c r="F22" i="3" l="1"/>
  <c r="BJ14" i="3" l="1"/>
  <c r="BJ9" i="3"/>
  <c r="BJ10" i="3"/>
  <c r="BJ23" i="3"/>
  <c r="BJ24" i="3"/>
  <c r="BJ16" i="3"/>
  <c r="BJ22" i="3"/>
  <c r="BJ7" i="3"/>
  <c r="BJ17" i="3"/>
  <c r="BJ12" i="3"/>
  <c r="BJ19" i="3"/>
  <c r="BJ20" i="3"/>
  <c r="BJ8" i="3"/>
  <c r="H9" i="3"/>
  <c r="H10" i="3"/>
  <c r="H23" i="3"/>
  <c r="H24" i="3"/>
  <c r="H16" i="3"/>
  <c r="H22" i="3"/>
  <c r="H7" i="3"/>
  <c r="H17" i="3"/>
  <c r="H12" i="3"/>
  <c r="H19" i="3"/>
  <c r="H20" i="3"/>
  <c r="H8" i="3"/>
  <c r="H25" i="3"/>
  <c r="Z6" i="5" l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5" i="5"/>
  <c r="M25" i="11" l="1"/>
  <c r="N24" i="11" l="1"/>
  <c r="N8" i="11"/>
  <c r="O8" i="11" s="1"/>
  <c r="N9" i="11"/>
  <c r="O9" i="11" s="1"/>
  <c r="N10" i="11"/>
  <c r="O10" i="11" s="1"/>
  <c r="N11" i="11"/>
  <c r="O11" i="11" s="1"/>
  <c r="N12" i="11"/>
  <c r="O12" i="11" s="1"/>
  <c r="N13" i="11"/>
  <c r="O13" i="11" s="1"/>
  <c r="N14" i="11"/>
  <c r="O14" i="11" s="1"/>
  <c r="N15" i="11"/>
  <c r="O15" i="11" s="1"/>
  <c r="N16" i="11"/>
  <c r="O16" i="11" s="1"/>
  <c r="N17" i="11"/>
  <c r="O17" i="11" s="1"/>
  <c r="N18" i="11"/>
  <c r="N19" i="11"/>
  <c r="O19" i="11" s="1"/>
  <c r="N20" i="11"/>
  <c r="I5" i="2" s="1"/>
  <c r="N21" i="11"/>
  <c r="O21" i="11" s="1"/>
  <c r="N22" i="11"/>
  <c r="K5" i="2" s="1"/>
  <c r="N23" i="11"/>
  <c r="H5" i="2"/>
  <c r="I3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8" i="2"/>
  <c r="G14" i="3"/>
  <c r="G9" i="3"/>
  <c r="G10" i="3"/>
  <c r="G23" i="3"/>
  <c r="G16" i="3"/>
  <c r="G22" i="3"/>
  <c r="G7" i="3"/>
  <c r="G17" i="3"/>
  <c r="G12" i="3"/>
  <c r="G19" i="3"/>
  <c r="G20" i="3"/>
  <c r="G8" i="3"/>
  <c r="G25" i="3"/>
  <c r="F14" i="3"/>
  <c r="F9" i="3"/>
  <c r="F10" i="3"/>
  <c r="F23" i="3"/>
  <c r="F24" i="3"/>
  <c r="F16" i="3"/>
  <c r="F7" i="3"/>
  <c r="F17" i="3"/>
  <c r="F12" i="3"/>
  <c r="F19" i="3"/>
  <c r="F20" i="3"/>
  <c r="F8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8" i="2"/>
  <c r="A25" i="3"/>
  <c r="A14" i="3"/>
  <c r="A9" i="3"/>
  <c r="A23" i="3"/>
  <c r="A24" i="3"/>
  <c r="A16" i="3"/>
  <c r="A7" i="3"/>
  <c r="A17" i="3"/>
  <c r="A12" i="3"/>
  <c r="A19" i="3"/>
  <c r="A8" i="3"/>
  <c r="A10" i="3"/>
  <c r="A22" i="3"/>
  <c r="A20" i="3"/>
  <c r="K3" i="2" l="1"/>
  <c r="M3" i="2"/>
  <c r="J5" i="2"/>
  <c r="G3" i="2"/>
  <c r="F3" i="2"/>
  <c r="H3" i="2"/>
  <c r="J3" i="2"/>
  <c r="L3" i="2"/>
  <c r="O22" i="11"/>
  <c r="O20" i="11"/>
  <c r="F5" i="2"/>
  <c r="E5" i="2"/>
  <c r="L25" i="11"/>
  <c r="O23" i="11" l="1"/>
  <c r="L5" i="2"/>
  <c r="Y20" i="5"/>
  <c r="AJ20" i="3" l="1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K20" i="3"/>
  <c r="BL20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J27" i="3" s="1"/>
  <c r="BK25" i="3"/>
  <c r="BL25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K16" i="3"/>
  <c r="BL16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K12" i="3"/>
  <c r="BL12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K10" i="3"/>
  <c r="BL10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K14" i="3"/>
  <c r="BL14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K19" i="3"/>
  <c r="BL1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K9" i="3"/>
  <c r="BL9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K24" i="3"/>
  <c r="BL24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K8" i="3"/>
  <c r="BL8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K22" i="3"/>
  <c r="BL22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K17" i="3"/>
  <c r="BL17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K23" i="3"/>
  <c r="BL23" i="3"/>
  <c r="AI20" i="3"/>
  <c r="AI25" i="3"/>
  <c r="AI16" i="3"/>
  <c r="AI12" i="3"/>
  <c r="AI10" i="3"/>
  <c r="AI7" i="3"/>
  <c r="AI14" i="3"/>
  <c r="AI19" i="3"/>
  <c r="AI9" i="3"/>
  <c r="AI24" i="3"/>
  <c r="AI8" i="3"/>
  <c r="AI22" i="3"/>
  <c r="AI17" i="3"/>
  <c r="AI23" i="3"/>
  <c r="BK27" i="3" l="1"/>
  <c r="BI27" i="3"/>
  <c r="BG27" i="3"/>
  <c r="BE27" i="3"/>
  <c r="BC27" i="3"/>
  <c r="BA27" i="3"/>
  <c r="AY27" i="3"/>
  <c r="AW27" i="3"/>
  <c r="AU27" i="3"/>
  <c r="AS27" i="3"/>
  <c r="AQ27" i="3"/>
  <c r="AO27" i="3"/>
  <c r="AM27" i="3"/>
  <c r="AK27" i="3"/>
  <c r="AI27" i="3"/>
  <c r="BL27" i="3"/>
  <c r="BH27" i="3"/>
  <c r="BF27" i="3"/>
  <c r="BD27" i="3"/>
  <c r="BB27" i="3"/>
  <c r="AZ27" i="3"/>
  <c r="AX27" i="3"/>
  <c r="AV27" i="3"/>
  <c r="AT27" i="3"/>
  <c r="AR27" i="3"/>
  <c r="AP27" i="3"/>
  <c r="AN27" i="3"/>
  <c r="AL27" i="3"/>
  <c r="AJ27" i="3"/>
  <c r="BM20" i="3"/>
  <c r="BM23" i="3"/>
  <c r="BM17" i="3"/>
  <c r="BM22" i="3"/>
  <c r="BM8" i="3"/>
  <c r="BM24" i="3"/>
  <c r="BM9" i="3"/>
  <c r="BM19" i="3"/>
  <c r="BM14" i="3"/>
  <c r="BM7" i="3"/>
  <c r="BM10" i="3"/>
  <c r="BM12" i="3"/>
  <c r="BM16" i="3"/>
  <c r="Y16" i="5" l="1"/>
  <c r="X16" i="5"/>
  <c r="AA16" i="5" l="1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M501" i="7"/>
  <c r="X5" i="5" l="1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7" i="5"/>
  <c r="Y17" i="5"/>
  <c r="X18" i="5"/>
  <c r="Y18" i="5"/>
  <c r="X19" i="5"/>
  <c r="Y19" i="5"/>
  <c r="X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X28" i="5"/>
  <c r="Y28" i="5"/>
  <c r="X29" i="5"/>
  <c r="Y29" i="5"/>
  <c r="X30" i="5"/>
  <c r="Y30" i="5"/>
  <c r="X31" i="5"/>
  <c r="Y31" i="5"/>
  <c r="X32" i="5"/>
  <c r="Y32" i="5"/>
  <c r="X33" i="5"/>
  <c r="Y33" i="5"/>
  <c r="X34" i="5"/>
  <c r="Y34" i="5"/>
  <c r="G36" i="5" l="1"/>
  <c r="AA7" i="5"/>
  <c r="AA10" i="5"/>
  <c r="AA33" i="5"/>
  <c r="AA6" i="5"/>
  <c r="AA23" i="5"/>
  <c r="AA8" i="5"/>
  <c r="AA32" i="5"/>
  <c r="AA34" i="5"/>
  <c r="AA22" i="5"/>
  <c r="AA30" i="5"/>
  <c r="AA28" i="5"/>
  <c r="AA26" i="5"/>
  <c r="AA24" i="5"/>
  <c r="AA20" i="5"/>
  <c r="AA18" i="5"/>
  <c r="AA15" i="5"/>
  <c r="AA13" i="5"/>
  <c r="AA11" i="5"/>
  <c r="AA5" i="5"/>
  <c r="AA9" i="5"/>
  <c r="AA21" i="5"/>
  <c r="AA31" i="5"/>
  <c r="AA29" i="5"/>
  <c r="AA27" i="5"/>
  <c r="AA25" i="5"/>
  <c r="AA19" i="5"/>
  <c r="AA17" i="5"/>
  <c r="AA14" i="5"/>
  <c r="AA12" i="5"/>
  <c r="N38" i="11"/>
  <c r="O38" i="11" s="1"/>
  <c r="N37" i="11"/>
  <c r="O37" i="11" s="1"/>
  <c r="N36" i="11"/>
  <c r="O36" i="11" s="1"/>
  <c r="N35" i="11"/>
  <c r="O35" i="11" s="1"/>
  <c r="N34" i="11"/>
  <c r="O34" i="11" s="1"/>
  <c r="N33" i="11"/>
  <c r="O33" i="11" s="1"/>
  <c r="N32" i="11"/>
  <c r="O32" i="11" s="1"/>
  <c r="N31" i="11"/>
  <c r="O31" i="11" s="1"/>
  <c r="N30" i="11"/>
  <c r="O30" i="11" s="1"/>
  <c r="N29" i="11"/>
  <c r="O29" i="11" s="1"/>
  <c r="L26" i="11"/>
  <c r="N7" i="11"/>
  <c r="E3" i="2" l="1"/>
  <c r="O7" i="11"/>
  <c r="G5" i="2"/>
  <c r="O18" i="11"/>
  <c r="L27" i="11"/>
  <c r="O24" i="11" l="1"/>
  <c r="M5" i="2"/>
  <c r="N25" i="11"/>
  <c r="G21" i="4" l="1"/>
  <c r="G6" i="4"/>
  <c r="G3" i="4"/>
  <c r="G10" i="4"/>
  <c r="G14" i="4"/>
  <c r="G13" i="4"/>
  <c r="G7" i="4"/>
  <c r="G19" i="4"/>
  <c r="G15" i="4"/>
  <c r="G20" i="4"/>
  <c r="G12" i="4"/>
  <c r="G16" i="4"/>
  <c r="G9" i="4"/>
  <c r="G8" i="4"/>
  <c r="G18" i="4"/>
  <c r="G4" i="4"/>
  <c r="G2" i="4"/>
  <c r="G5" i="4"/>
  <c r="G17" i="4"/>
  <c r="G11" i="4"/>
  <c r="G23" i="4"/>
  <c r="G32" i="4"/>
  <c r="G26" i="4"/>
  <c r="G33" i="4"/>
  <c r="G30" i="4"/>
  <c r="G34" i="4"/>
  <c r="G29" i="4"/>
  <c r="G25" i="4"/>
  <c r="G27" i="4"/>
  <c r="G35" i="4"/>
  <c r="G31" i="4"/>
  <c r="G24" i="4"/>
  <c r="G22" i="4"/>
  <c r="G28" i="4"/>
  <c r="G38" i="4"/>
  <c r="G47" i="4"/>
  <c r="G50" i="4"/>
  <c r="G55" i="4"/>
  <c r="G39" i="4"/>
  <c r="G41" i="4"/>
  <c r="G44" i="4"/>
  <c r="G52" i="4"/>
  <c r="G45" i="4"/>
  <c r="G54" i="4"/>
  <c r="G43" i="4"/>
  <c r="G48" i="4"/>
  <c r="G51" i="4"/>
  <c r="G37" i="4"/>
  <c r="G53" i="4"/>
  <c r="G36" i="4"/>
  <c r="G49" i="4"/>
  <c r="G40" i="4"/>
  <c r="G46" i="4"/>
  <c r="G42" i="4"/>
  <c r="G77" i="4"/>
  <c r="G71" i="4"/>
  <c r="G60" i="4"/>
  <c r="G63" i="4"/>
  <c r="G73" i="4"/>
  <c r="G74" i="4"/>
  <c r="G66" i="4"/>
  <c r="G65" i="4"/>
  <c r="G57" i="4"/>
  <c r="G72" i="4"/>
  <c r="G67" i="4"/>
  <c r="G75" i="4"/>
  <c r="G69" i="4"/>
  <c r="G78" i="4"/>
  <c r="G79" i="4"/>
  <c r="G58" i="4"/>
  <c r="G80" i="4"/>
  <c r="G56" i="4"/>
  <c r="G59" i="4"/>
  <c r="G76" i="4"/>
  <c r="G62" i="4"/>
  <c r="G64" i="4"/>
  <c r="G70" i="4"/>
  <c r="G68" i="4"/>
  <c r="G61" i="4"/>
  <c r="G95" i="4"/>
  <c r="G101" i="4"/>
  <c r="G109" i="4"/>
  <c r="G99" i="4"/>
  <c r="G88" i="4"/>
  <c r="G111" i="4"/>
  <c r="G87" i="4"/>
  <c r="G90" i="4"/>
  <c r="G107" i="4"/>
  <c r="G108" i="4"/>
  <c r="G104" i="4"/>
  <c r="G103" i="4"/>
  <c r="G81" i="4"/>
  <c r="G82" i="4"/>
  <c r="G83" i="4"/>
  <c r="G84" i="4"/>
  <c r="G85" i="4"/>
  <c r="G86" i="4"/>
  <c r="G89" i="4"/>
  <c r="G91" i="4"/>
  <c r="G92" i="4"/>
  <c r="G93" i="4"/>
  <c r="G94" i="4"/>
  <c r="G96" i="4"/>
  <c r="G97" i="4"/>
  <c r="G98" i="4"/>
  <c r="G100" i="4"/>
  <c r="G102" i="4"/>
  <c r="G105" i="4"/>
  <c r="G106" i="4"/>
  <c r="G110" i="4"/>
  <c r="G123" i="4"/>
  <c r="G128" i="4"/>
  <c r="G116" i="4"/>
  <c r="G129" i="4"/>
  <c r="G114" i="4"/>
  <c r="G119" i="4"/>
  <c r="G118" i="4"/>
  <c r="G120" i="4"/>
  <c r="G125" i="4"/>
  <c r="G126" i="4"/>
  <c r="G124" i="4"/>
  <c r="G132" i="4"/>
  <c r="G122" i="4"/>
  <c r="G130" i="4"/>
  <c r="G131" i="4"/>
  <c r="G112" i="4"/>
  <c r="G113" i="4"/>
  <c r="G117" i="4"/>
  <c r="G127" i="4"/>
  <c r="G121" i="4"/>
  <c r="G115" i="4"/>
  <c r="G133" i="4"/>
  <c r="G136" i="4"/>
  <c r="G137" i="4"/>
  <c r="G138" i="4"/>
  <c r="G135" i="4"/>
  <c r="G134" i="4"/>
  <c r="G151" i="4"/>
  <c r="G142" i="4"/>
  <c r="G155" i="4"/>
  <c r="G145" i="4"/>
  <c r="G148" i="4"/>
  <c r="G146" i="4"/>
  <c r="G153" i="4"/>
  <c r="G149" i="4"/>
  <c r="G147" i="4"/>
  <c r="G152" i="4"/>
  <c r="G140" i="4"/>
  <c r="G154" i="4"/>
  <c r="G139" i="4"/>
  <c r="G141" i="4"/>
  <c r="G144" i="4"/>
  <c r="G150" i="4"/>
  <c r="G143" i="4"/>
  <c r="G185" i="4"/>
  <c r="G175" i="4"/>
  <c r="G160" i="4"/>
  <c r="G164" i="4"/>
  <c r="G186" i="4"/>
  <c r="G181" i="4"/>
  <c r="G192" i="4"/>
  <c r="G182" i="4"/>
  <c r="G161" i="4"/>
  <c r="G167" i="4"/>
  <c r="G166" i="4"/>
  <c r="G157" i="4"/>
  <c r="G172" i="4"/>
  <c r="G177" i="4"/>
  <c r="G179" i="4"/>
  <c r="G176" i="4"/>
  <c r="G168" i="4"/>
  <c r="G189" i="4"/>
  <c r="G178" i="4"/>
  <c r="G191" i="4"/>
  <c r="G174" i="4"/>
  <c r="G183" i="4"/>
  <c r="G171" i="4"/>
  <c r="G170" i="4"/>
  <c r="G187" i="4"/>
  <c r="G188" i="4"/>
  <c r="G158" i="4"/>
  <c r="G190" i="4"/>
  <c r="G156" i="4"/>
  <c r="G159" i="4"/>
  <c r="G184" i="4"/>
  <c r="G163" i="4"/>
  <c r="G165" i="4"/>
  <c r="G180" i="4"/>
  <c r="G173" i="4"/>
  <c r="G169" i="4"/>
  <c r="G162" i="4"/>
  <c r="G223" i="4"/>
  <c r="G212" i="4"/>
  <c r="G197" i="4"/>
  <c r="G219" i="4"/>
  <c r="G201" i="4"/>
  <c r="G224" i="4"/>
  <c r="G218" i="4"/>
  <c r="G230" i="4"/>
  <c r="G220" i="4"/>
  <c r="G198" i="4"/>
  <c r="G204" i="4"/>
  <c r="G203" i="4"/>
  <c r="G194" i="4"/>
  <c r="G209" i="4"/>
  <c r="G214" i="4"/>
  <c r="G216" i="4"/>
  <c r="G213" i="4"/>
  <c r="G205" i="4"/>
  <c r="G227" i="4"/>
  <c r="G215" i="4"/>
  <c r="G229" i="4"/>
  <c r="G211" i="4"/>
  <c r="G221" i="4"/>
  <c r="G208" i="4"/>
  <c r="G207" i="4"/>
  <c r="G225" i="4"/>
  <c r="G226" i="4"/>
  <c r="G195" i="4"/>
  <c r="G228" i="4"/>
  <c r="G193" i="4"/>
  <c r="G196" i="4"/>
  <c r="G222" i="4"/>
  <c r="G200" i="4"/>
  <c r="G202" i="4"/>
  <c r="G217" i="4"/>
  <c r="G210" i="4"/>
  <c r="G206" i="4"/>
  <c r="G199" i="4"/>
  <c r="G261" i="4"/>
  <c r="G250" i="4"/>
  <c r="G235" i="4"/>
  <c r="G257" i="4"/>
  <c r="G239" i="4"/>
  <c r="G262" i="4"/>
  <c r="G256" i="4"/>
  <c r="G268" i="4"/>
  <c r="G258" i="4"/>
  <c r="G236" i="4"/>
  <c r="G242" i="4"/>
  <c r="G241" i="4"/>
  <c r="G232" i="4"/>
  <c r="G247" i="4"/>
  <c r="G252" i="4"/>
  <c r="G254" i="4"/>
  <c r="G251" i="4"/>
  <c r="G243" i="4"/>
  <c r="G265" i="4"/>
  <c r="G253" i="4"/>
  <c r="G267" i="4"/>
  <c r="G249" i="4"/>
  <c r="G259" i="4"/>
  <c r="G246" i="4"/>
  <c r="G245" i="4"/>
  <c r="G263" i="4"/>
  <c r="G264" i="4"/>
  <c r="G233" i="4"/>
  <c r="G266" i="4"/>
  <c r="G231" i="4"/>
  <c r="G234" i="4"/>
  <c r="G260" i="4"/>
  <c r="G238" i="4"/>
  <c r="G240" i="4"/>
  <c r="G255" i="4"/>
  <c r="G248" i="4"/>
  <c r="G244" i="4"/>
  <c r="G237" i="4"/>
  <c r="G299" i="4"/>
  <c r="G288" i="4"/>
  <c r="G273" i="4"/>
  <c r="G295" i="4"/>
  <c r="G277" i="4"/>
  <c r="G300" i="4"/>
  <c r="G294" i="4"/>
  <c r="G306" i="4"/>
  <c r="G296" i="4"/>
  <c r="G274" i="4"/>
  <c r="G280" i="4"/>
  <c r="G279" i="4"/>
  <c r="G270" i="4"/>
  <c r="G285" i="4"/>
  <c r="G290" i="4"/>
  <c r="G292" i="4"/>
  <c r="G289" i="4"/>
  <c r="G281" i="4"/>
  <c r="G303" i="4"/>
  <c r="G291" i="4"/>
  <c r="G305" i="4"/>
  <c r="G287" i="4"/>
  <c r="G297" i="4"/>
  <c r="G284" i="4"/>
  <c r="G283" i="4"/>
  <c r="G301" i="4"/>
  <c r="G302" i="4"/>
  <c r="G271" i="4"/>
  <c r="G304" i="4"/>
  <c r="G269" i="4"/>
  <c r="G272" i="4"/>
  <c r="G298" i="4"/>
  <c r="G276" i="4"/>
  <c r="G278" i="4"/>
  <c r="G293" i="4"/>
  <c r="G286" i="4"/>
  <c r="G282" i="4"/>
  <c r="G275" i="4"/>
  <c r="G332" i="4"/>
  <c r="G324" i="4"/>
  <c r="G310" i="4"/>
  <c r="G314" i="4"/>
  <c r="G333" i="4"/>
  <c r="G328" i="4"/>
  <c r="G336" i="4"/>
  <c r="G329" i="4"/>
  <c r="G311" i="4"/>
  <c r="G316" i="4"/>
  <c r="G307" i="4"/>
  <c r="G321" i="4"/>
  <c r="G326" i="4"/>
  <c r="G327" i="4"/>
  <c r="G325" i="4"/>
  <c r="G317" i="4"/>
  <c r="G335" i="4"/>
  <c r="G323" i="4"/>
  <c r="G330" i="4"/>
  <c r="G320" i="4"/>
  <c r="G319" i="4"/>
  <c r="G334" i="4"/>
  <c r="G308" i="4"/>
  <c r="G309" i="4"/>
  <c r="G331" i="4"/>
  <c r="G313" i="4"/>
  <c r="G315" i="4"/>
  <c r="G322" i="4"/>
  <c r="G318" i="4"/>
  <c r="G312" i="4"/>
  <c r="G345" i="4"/>
  <c r="G350" i="4"/>
  <c r="G352" i="4"/>
  <c r="G349" i="4"/>
  <c r="G351" i="4"/>
  <c r="G340" i="4"/>
  <c r="G338" i="4"/>
  <c r="G346" i="4"/>
  <c r="G348" i="4"/>
  <c r="G354" i="4"/>
  <c r="G347" i="4"/>
  <c r="G356" i="4"/>
  <c r="G343" i="4"/>
  <c r="G353" i="4"/>
  <c r="G355" i="4"/>
  <c r="G337" i="4"/>
  <c r="G339" i="4"/>
  <c r="G342" i="4"/>
  <c r="G344" i="4"/>
  <c r="G341" i="4"/>
  <c r="G417" i="4"/>
  <c r="G418" i="4"/>
  <c r="G395" i="4"/>
  <c r="G396" i="4"/>
  <c r="G365" i="4"/>
  <c r="G366" i="4"/>
  <c r="G409" i="4"/>
  <c r="G410" i="4"/>
  <c r="G373" i="4"/>
  <c r="G374" i="4"/>
  <c r="G419" i="4"/>
  <c r="G420" i="4"/>
  <c r="G407" i="4"/>
  <c r="G408" i="4"/>
  <c r="G431" i="4"/>
  <c r="G432" i="4"/>
  <c r="G411" i="4"/>
  <c r="G412" i="4"/>
  <c r="G367" i="4"/>
  <c r="G368" i="4"/>
  <c r="G379" i="4"/>
  <c r="G380" i="4"/>
  <c r="G377" i="4"/>
  <c r="G378" i="4"/>
  <c r="G359" i="4"/>
  <c r="G360" i="4"/>
  <c r="G389" i="4"/>
  <c r="G390" i="4"/>
  <c r="G399" i="4"/>
  <c r="G400" i="4"/>
  <c r="G403" i="4"/>
  <c r="G404" i="4"/>
  <c r="G397" i="4"/>
  <c r="G398" i="4"/>
  <c r="G381" i="4"/>
  <c r="G382" i="4"/>
  <c r="G425" i="4"/>
  <c r="G426" i="4"/>
  <c r="G401" i="4"/>
  <c r="G402" i="4"/>
  <c r="G429" i="4"/>
  <c r="G430" i="4"/>
  <c r="G393" i="4"/>
  <c r="G394" i="4"/>
  <c r="G413" i="4"/>
  <c r="G414" i="4"/>
  <c r="G387" i="4"/>
  <c r="G388" i="4"/>
  <c r="G385" i="4"/>
  <c r="G386" i="4"/>
  <c r="G421" i="4"/>
  <c r="G422" i="4"/>
  <c r="G423" i="4"/>
  <c r="G424" i="4"/>
  <c r="G361" i="4"/>
  <c r="G362" i="4"/>
  <c r="G427" i="4"/>
  <c r="G428" i="4"/>
  <c r="G357" i="4"/>
  <c r="G358" i="4"/>
  <c r="G363" i="4"/>
  <c r="G364" i="4"/>
  <c r="G415" i="4"/>
  <c r="G416" i="4"/>
  <c r="G371" i="4"/>
  <c r="G372" i="4"/>
  <c r="G375" i="4"/>
  <c r="G376" i="4"/>
  <c r="G405" i="4"/>
  <c r="G406" i="4"/>
  <c r="G391" i="4"/>
  <c r="G392" i="4"/>
  <c r="G383" i="4"/>
  <c r="G384" i="4"/>
  <c r="G369" i="4"/>
  <c r="G370" i="4"/>
  <c r="G448" i="4"/>
  <c r="G434" i="4"/>
  <c r="G446" i="4"/>
  <c r="G436" i="4"/>
  <c r="G449" i="4"/>
  <c r="G445" i="4"/>
  <c r="G452" i="4"/>
  <c r="G447" i="4"/>
  <c r="G438" i="4"/>
  <c r="G440" i="4"/>
  <c r="G442" i="4"/>
  <c r="G450" i="4"/>
  <c r="G443" i="4"/>
  <c r="G451" i="4"/>
  <c r="G441" i="4"/>
  <c r="G439" i="4"/>
  <c r="G433" i="4"/>
  <c r="G435" i="4"/>
  <c r="G437" i="4"/>
  <c r="G444" i="4"/>
  <c r="G483" i="4"/>
  <c r="G472" i="4"/>
  <c r="G457" i="4"/>
  <c r="G479" i="4"/>
  <c r="G461" i="4"/>
  <c r="G484" i="4"/>
  <c r="G478" i="4"/>
  <c r="G490" i="4"/>
  <c r="G480" i="4"/>
  <c r="G458" i="4"/>
  <c r="G464" i="4"/>
  <c r="G463" i="4"/>
  <c r="G454" i="4"/>
  <c r="G469" i="4"/>
  <c r="G474" i="4"/>
  <c r="G476" i="4"/>
  <c r="G473" i="4"/>
  <c r="G465" i="4"/>
  <c r="G487" i="4"/>
  <c r="G475" i="4"/>
  <c r="G489" i="4"/>
  <c r="G471" i="4"/>
  <c r="G481" i="4"/>
  <c r="G468" i="4"/>
  <c r="G467" i="4"/>
  <c r="G485" i="4"/>
  <c r="G486" i="4"/>
  <c r="G455" i="4"/>
  <c r="G488" i="4"/>
  <c r="G453" i="4"/>
  <c r="G456" i="4"/>
  <c r="G482" i="4"/>
  <c r="G460" i="4"/>
  <c r="G462" i="4"/>
  <c r="G477" i="4"/>
  <c r="G470" i="4"/>
  <c r="G466" i="4"/>
  <c r="G459" i="4"/>
  <c r="G495" i="4"/>
  <c r="G499" i="4"/>
  <c r="G493" i="4"/>
  <c r="G492" i="4"/>
  <c r="G496" i="4"/>
  <c r="G497" i="4"/>
  <c r="G502" i="4"/>
  <c r="G494" i="4"/>
  <c r="G500" i="4"/>
  <c r="G501" i="4"/>
  <c r="G491" i="4"/>
  <c r="G498" i="4"/>
  <c r="G529" i="4"/>
  <c r="G520" i="4"/>
  <c r="G506" i="4"/>
  <c r="G525" i="4"/>
  <c r="G510" i="4"/>
  <c r="G524" i="4"/>
  <c r="G533" i="4"/>
  <c r="G526" i="4"/>
  <c r="G507" i="4"/>
  <c r="G513" i="4"/>
  <c r="G512" i="4"/>
  <c r="G503" i="4"/>
  <c r="G517" i="4"/>
  <c r="G522" i="4"/>
  <c r="G521" i="4"/>
  <c r="G514" i="4"/>
  <c r="G531" i="4"/>
  <c r="G519" i="4"/>
  <c r="G527" i="4"/>
  <c r="G516" i="4"/>
  <c r="G530" i="4"/>
  <c r="G504" i="4"/>
  <c r="G532" i="4"/>
  <c r="G505" i="4"/>
  <c r="G528" i="4"/>
  <c r="G509" i="4"/>
  <c r="G511" i="4"/>
  <c r="G523" i="4"/>
  <c r="G518" i="4"/>
  <c r="G515" i="4"/>
  <c r="G508" i="4"/>
  <c r="H534" i="4" l="1"/>
  <c r="P36" i="5" l="1"/>
  <c r="E36" i="5"/>
  <c r="D36" i="5"/>
  <c r="F36" i="5"/>
  <c r="Q36" i="5"/>
  <c r="W36" i="5"/>
  <c r="I36" i="5"/>
  <c r="K36" i="5"/>
  <c r="U36" i="5"/>
  <c r="S36" i="5"/>
  <c r="N36" i="5"/>
  <c r="M36" i="5"/>
  <c r="T36" i="5"/>
  <c r="J36" i="5"/>
  <c r="R36" i="5"/>
  <c r="H36" i="5"/>
  <c r="V36" i="5"/>
  <c r="O36" i="5"/>
  <c r="L36" i="5"/>
  <c r="C36" i="5" l="1"/>
  <c r="AA36" i="5" s="1"/>
  <c r="BM25" i="3" l="1"/>
  <c r="BM27" i="3" s="1"/>
</calcChain>
</file>

<file path=xl/comments1.xml><?xml version="1.0" encoding="utf-8"?>
<comments xmlns="http://schemas.openxmlformats.org/spreadsheetml/2006/main">
  <authors>
    <author>郭珮君</author>
  </authors>
  <commentList>
    <comment ref="D3" authorId="0" shapeId="0">
      <text>
        <r>
          <rPr>
            <b/>
            <sz val="9"/>
            <color indexed="81"/>
            <rFont val="細明體"/>
            <family val="3"/>
            <charset val="136"/>
          </rPr>
          <t>郭珮君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妮德雅不想跟瑪瑞恩一組</t>
        </r>
      </text>
    </comment>
    <comment ref="D6" authorId="0" shapeId="0">
      <text>
        <r>
          <rPr>
            <b/>
            <sz val="9"/>
            <color indexed="81"/>
            <rFont val="細明體"/>
            <family val="3"/>
            <charset val="136"/>
          </rPr>
          <t>郭珮君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想要跟陶馬莉，第三人均可</t>
        </r>
      </text>
    </comment>
    <comment ref="D20" authorId="0" shapeId="0">
      <text>
        <r>
          <rPr>
            <b/>
            <sz val="9"/>
            <color indexed="81"/>
            <rFont val="細明體"/>
            <family val="3"/>
            <charset val="136"/>
          </rPr>
          <t>郭珮君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妮德雅不想跟瑪瑞恩一組</t>
        </r>
      </text>
    </comment>
  </commentList>
</comments>
</file>

<file path=xl/sharedStrings.xml><?xml version="1.0" encoding="utf-8"?>
<sst xmlns="http://schemas.openxmlformats.org/spreadsheetml/2006/main" count="5573" uniqueCount="1278">
  <si>
    <t>Tue</t>
  </si>
  <si>
    <t>Wed</t>
  </si>
  <si>
    <t>Thu</t>
  </si>
  <si>
    <t>Fri</t>
  </si>
  <si>
    <t>Sat</t>
  </si>
  <si>
    <t>Sun</t>
  </si>
  <si>
    <t>:eader</t>
    <phoneticPr fontId="16" type="noConversion"/>
  </si>
  <si>
    <t>Group</t>
    <phoneticPr fontId="16" type="noConversion"/>
  </si>
  <si>
    <t>GSM</t>
    <phoneticPr fontId="16" type="noConversion"/>
  </si>
  <si>
    <t>Name</t>
  </si>
  <si>
    <t>Betina Ruta Harry</t>
  </si>
  <si>
    <t>10657007A</t>
  </si>
  <si>
    <t>Bongekile Batucia Nsoko</t>
  </si>
  <si>
    <t>10657008A</t>
  </si>
  <si>
    <t>Moannara  Ierubara</t>
  </si>
  <si>
    <t>10657018A</t>
  </si>
  <si>
    <t xml:space="preserve">Thulisile Ntombenhle Simelane </t>
  </si>
  <si>
    <t>10657040A</t>
  </si>
  <si>
    <t>Andrew Ridep Uchel</t>
  </si>
  <si>
    <t>10657003A</t>
  </si>
  <si>
    <t>Aaleyah Bree Brown</t>
  </si>
  <si>
    <t>10657001A</t>
  </si>
  <si>
    <t>Nosipho Paulette Matsenjwa</t>
  </si>
  <si>
    <t>10657024A</t>
  </si>
  <si>
    <t>Louise Evangeline Anthony</t>
  </si>
  <si>
    <t>10657016A</t>
  </si>
  <si>
    <t>Anwah Radech Young</t>
  </si>
  <si>
    <t>10657005A</t>
  </si>
  <si>
    <t>Claudia Elizabeth Fleitas Aguero</t>
  </si>
  <si>
    <t>10657009A</t>
  </si>
  <si>
    <t>Gregory Mikael Ermoff</t>
  </si>
  <si>
    <t>10657010A</t>
  </si>
  <si>
    <t>Jose Alejandro Andino Bonilla</t>
  </si>
  <si>
    <t>10657013A</t>
  </si>
  <si>
    <t>John Wesley ILOPITU</t>
  </si>
  <si>
    <t>10557011A</t>
  </si>
  <si>
    <t>Taukoriri Tibiriano</t>
  </si>
  <si>
    <t>10657031A</t>
  </si>
  <si>
    <t>Telengalulu  Tanelua</t>
  </si>
  <si>
    <t>10657032A</t>
  </si>
  <si>
    <t>Vida Liza Julien</t>
  </si>
  <si>
    <t>10657036A</t>
  </si>
  <si>
    <t>Javeim Reniero Blanchette</t>
  </si>
  <si>
    <t>10657011A</t>
  </si>
  <si>
    <t>Jazel Shamala Roland</t>
  </si>
  <si>
    <t>10657012A</t>
  </si>
  <si>
    <t>Rochelle Deterville</t>
  </si>
  <si>
    <t>10657027A</t>
  </si>
  <si>
    <t>Tishera Tigana Tito Flood</t>
  </si>
  <si>
    <t>10657035A</t>
  </si>
  <si>
    <t>Kamaraia  Tambwereti</t>
  </si>
  <si>
    <t>10657015A</t>
  </si>
  <si>
    <t>Adri J. Hicking</t>
  </si>
  <si>
    <t>10657002A</t>
  </si>
  <si>
    <t>Beroni Enne</t>
  </si>
  <si>
    <t>10657006A</t>
  </si>
  <si>
    <t>Nonhlanhla Precious Mazibuko</t>
  </si>
  <si>
    <t>10657023A</t>
  </si>
  <si>
    <t>Zilindile Portia Gama</t>
  </si>
  <si>
    <t>10657037A</t>
  </si>
  <si>
    <t>Zoia Hetty Verdene Sam</t>
  </si>
  <si>
    <t>10657038A</t>
  </si>
  <si>
    <t>Vusi Erick Mbali</t>
  </si>
  <si>
    <t>10657039A</t>
  </si>
  <si>
    <t>Nicholus Thokozani Hlanze</t>
  </si>
  <si>
    <t>10657019A</t>
  </si>
  <si>
    <t>Lulekiwe Sibonelo Mbuyisa</t>
  </si>
  <si>
    <t>10657017A</t>
  </si>
  <si>
    <t>Nomakhosi Sharon Dlamini</t>
  </si>
  <si>
    <t>10657021A</t>
  </si>
  <si>
    <t>Tibusile Desma Mlambo</t>
  </si>
  <si>
    <t>10657034A</t>
  </si>
  <si>
    <t>Nkosingiphile Nokuphila Mathonsi</t>
  </si>
  <si>
    <t>10657020A</t>
  </si>
  <si>
    <t>Nondumiso Yvonne Simelane</t>
  </si>
  <si>
    <t>10657022A</t>
  </si>
  <si>
    <t>Pierre Henry-Stender</t>
  </si>
  <si>
    <t>10657025A</t>
  </si>
  <si>
    <t>Thembinkosi Qwabe</t>
  </si>
  <si>
    <t>10657033A</t>
  </si>
  <si>
    <t>Antony Sifiso Matsebula</t>
  </si>
  <si>
    <t>10657004A</t>
  </si>
  <si>
    <t>Sibusiso Kenneth Nyembe</t>
  </si>
  <si>
    <t>10657028A</t>
  </si>
  <si>
    <t>Siphelele Leisure Mdluli</t>
  </si>
  <si>
    <t>10657030A</t>
  </si>
  <si>
    <t>20200803~20200814</t>
  </si>
  <si>
    <t>20200817~20200828</t>
  </si>
  <si>
    <t>20200831~20200911</t>
  </si>
  <si>
    <t>20200914~20200925</t>
  </si>
  <si>
    <t>20200928~20201009</t>
  </si>
  <si>
    <t>20201012~20201023</t>
  </si>
  <si>
    <t>20201026~20201106</t>
  </si>
  <si>
    <t>20201109~20201120</t>
  </si>
  <si>
    <t>20201123~20201204</t>
  </si>
  <si>
    <t>20201207~20201218</t>
  </si>
  <si>
    <t>20201221~20210101</t>
  </si>
  <si>
    <t>20210104~20210115</t>
  </si>
  <si>
    <t>20210118~20210129</t>
  </si>
  <si>
    <t>Select Your Clinical Elective Courses</t>
    <phoneticPr fontId="16" type="noConversion"/>
  </si>
  <si>
    <t>Dept.➥</t>
  </si>
  <si>
    <t>Anes</t>
  </si>
  <si>
    <t>OPH</t>
  </si>
  <si>
    <t>ENT</t>
  </si>
  <si>
    <t>Neuro</t>
  </si>
  <si>
    <t>Derm</t>
  </si>
  <si>
    <t>Reha</t>
  </si>
  <si>
    <t>Nuclear</t>
  </si>
  <si>
    <t>Radiation</t>
  </si>
  <si>
    <t>IMAGE</t>
  </si>
  <si>
    <t>APatho</t>
  </si>
  <si>
    <t>available capacity➥</t>
    <phoneticPr fontId="16" type="noConversion"/>
  </si>
  <si>
    <t>ICU</t>
  </si>
  <si>
    <t>ad_IM</t>
  </si>
  <si>
    <t>ad_Sur</t>
  </si>
  <si>
    <t>ad_Ortho</t>
  </si>
  <si>
    <t>ad_PS</t>
  </si>
  <si>
    <t>ad_FAM</t>
  </si>
  <si>
    <t>Student no.</t>
  </si>
  <si>
    <t>Elective 1</t>
  </si>
  <si>
    <t>Elective 2</t>
  </si>
  <si>
    <t>Elective 3</t>
  </si>
  <si>
    <t>Elective 4</t>
  </si>
  <si>
    <t>Elective 5</t>
  </si>
  <si>
    <t>Elective 6</t>
  </si>
  <si>
    <t>Elective 7</t>
  </si>
  <si>
    <t>Elective 8</t>
  </si>
  <si>
    <t>Elective 9</t>
  </si>
  <si>
    <t>Elective 10</t>
  </si>
  <si>
    <t>Ped</t>
  </si>
  <si>
    <t>ER</t>
  </si>
  <si>
    <t>OBGYN</t>
  </si>
  <si>
    <t>PSY</t>
  </si>
  <si>
    <t>require2</t>
  </si>
  <si>
    <t>require3</t>
  </si>
  <si>
    <t>require4</t>
  </si>
  <si>
    <t/>
  </si>
  <si>
    <t>selection order</t>
  </si>
  <si>
    <t>備註</t>
    <phoneticPr fontId="15" type="noConversion"/>
  </si>
  <si>
    <t>選修</t>
    <phoneticPr fontId="15" type="noConversion"/>
  </si>
  <si>
    <t>Endocrinology</t>
    <phoneticPr fontId="15" type="noConversion"/>
  </si>
  <si>
    <t>Endocrinology</t>
    <phoneticPr fontId="15" type="noConversion"/>
  </si>
  <si>
    <t>Rheumatology</t>
    <phoneticPr fontId="15" type="noConversion"/>
  </si>
  <si>
    <t>Rheumatology</t>
    <phoneticPr fontId="15" type="noConversion"/>
  </si>
  <si>
    <t>Infection Control</t>
  </si>
  <si>
    <t>Infection Control</t>
    <phoneticPr fontId="15" type="noConversion"/>
  </si>
  <si>
    <t>Infection Control</t>
    <phoneticPr fontId="15" type="noConversion"/>
  </si>
  <si>
    <t xml:space="preserve">Elective </t>
    <phoneticPr fontId="15" type="noConversion"/>
  </si>
  <si>
    <t>Cardiac surgery</t>
    <phoneticPr fontId="15" type="noConversion"/>
  </si>
  <si>
    <t>Cardiac surgery</t>
    <phoneticPr fontId="15" type="noConversion"/>
  </si>
  <si>
    <t>Cardiac surgery</t>
    <phoneticPr fontId="15" type="noConversion"/>
  </si>
  <si>
    <t>Pediatric Surgery</t>
    <phoneticPr fontId="15" type="noConversion"/>
  </si>
  <si>
    <t>Colorectal Surgery</t>
    <phoneticPr fontId="15" type="noConversion"/>
  </si>
  <si>
    <t>General Surgery</t>
    <phoneticPr fontId="15" type="noConversion"/>
  </si>
  <si>
    <t>Urology</t>
  </si>
  <si>
    <t>Endocrinology</t>
  </si>
  <si>
    <t>Endocrinology</t>
    <phoneticPr fontId="15" type="noConversion"/>
  </si>
  <si>
    <t>e-mail</t>
  </si>
  <si>
    <t>組別</t>
    <phoneticPr fontId="15" type="noConversion"/>
  </si>
  <si>
    <t>General Surgery</t>
  </si>
  <si>
    <t>Pediatric Surgery</t>
  </si>
  <si>
    <t>Colorectal Surgery</t>
  </si>
  <si>
    <t>Cardiac surgery</t>
  </si>
  <si>
    <t>Rheumatology</t>
  </si>
  <si>
    <t>列標籤</t>
  </si>
  <si>
    <t>(空白)</t>
  </si>
  <si>
    <t>總計</t>
  </si>
  <si>
    <t>計數 - Name</t>
  </si>
  <si>
    <t>總計
人次</t>
    <phoneticPr fontId="15" type="noConversion"/>
  </si>
  <si>
    <t>訓練期間</t>
    <phoneticPr fontId="15" type="noConversion"/>
  </si>
  <si>
    <t>Jazel Shamala Roland</t>
    <phoneticPr fontId="15" type="noConversion"/>
  </si>
  <si>
    <t>組別</t>
  </si>
  <si>
    <t>20200831~20200925</t>
  </si>
  <si>
    <t>20200928~20201023</t>
  </si>
  <si>
    <t>20201026~20201120</t>
  </si>
  <si>
    <t>20201123~20201218</t>
  </si>
  <si>
    <t>20201221~20210115</t>
  </si>
  <si>
    <t>20201221~20210129</t>
  </si>
  <si>
    <t>20200803~20200828</t>
  </si>
  <si>
    <t>欄標籤</t>
  </si>
  <si>
    <t>20200803~20200911</t>
  </si>
  <si>
    <t>20200914~20201023</t>
  </si>
  <si>
    <t>20201109~20201218</t>
  </si>
  <si>
    <t>20210405~20210514</t>
  </si>
  <si>
    <t>20210222~20210402</t>
  </si>
  <si>
    <t>20210222~20210305</t>
  </si>
  <si>
    <t>20210222~20210319</t>
  </si>
  <si>
    <t>20210308~20210319</t>
  </si>
  <si>
    <t>20210322~20210402</t>
  </si>
  <si>
    <t>20210405~20210416</t>
  </si>
  <si>
    <t>20210405~20210430</t>
  </si>
  <si>
    <t>20210419~20210430</t>
  </si>
  <si>
    <t>20210503~20210514</t>
  </si>
  <si>
    <t>20210503~20210528</t>
  </si>
  <si>
    <t>20210517~20210528</t>
  </si>
  <si>
    <t>第45週</t>
  </si>
  <si>
    <t>10(下)</t>
  </si>
  <si>
    <t>第44週</t>
  </si>
  <si>
    <t>第43週</t>
  </si>
  <si>
    <t>10(上)</t>
  </si>
  <si>
    <t>第42週</t>
  </si>
  <si>
    <t>第41週</t>
  </si>
  <si>
    <t>9(下)</t>
  </si>
  <si>
    <t>第40週</t>
  </si>
  <si>
    <t>第39週</t>
  </si>
  <si>
    <t>9(上)</t>
  </si>
  <si>
    <t>第38週</t>
  </si>
  <si>
    <t>第37週</t>
  </si>
  <si>
    <t>8(下)</t>
  </si>
  <si>
    <t>第36週</t>
  </si>
  <si>
    <t>第35週</t>
  </si>
  <si>
    <t>8(上)</t>
  </si>
  <si>
    <t>第34週</t>
  </si>
  <si>
    <t>第33週</t>
  </si>
  <si>
    <t>第32週</t>
  </si>
  <si>
    <t>第31週</t>
  </si>
  <si>
    <t>第30週</t>
  </si>
  <si>
    <t>第29週</t>
  </si>
  <si>
    <t>6(下)</t>
  </si>
  <si>
    <t>第28週</t>
  </si>
  <si>
    <t>第27週</t>
  </si>
  <si>
    <t>6(上)</t>
  </si>
  <si>
    <t>第26週</t>
  </si>
  <si>
    <t>第25週</t>
  </si>
  <si>
    <t>第24週</t>
  </si>
  <si>
    <t>第23週</t>
  </si>
  <si>
    <t>第22週</t>
  </si>
  <si>
    <t>第21週</t>
  </si>
  <si>
    <t>5(下)</t>
  </si>
  <si>
    <t>第20週</t>
  </si>
  <si>
    <t>第19週</t>
  </si>
  <si>
    <t>5(上)</t>
  </si>
  <si>
    <t>第18週</t>
  </si>
  <si>
    <t>第17週</t>
  </si>
  <si>
    <t>4(下)</t>
  </si>
  <si>
    <t>第16週</t>
  </si>
  <si>
    <t>第15週</t>
  </si>
  <si>
    <t>4(上)</t>
  </si>
  <si>
    <t>第14週</t>
  </si>
  <si>
    <t>第13週</t>
  </si>
  <si>
    <t>第12週</t>
  </si>
  <si>
    <t>第11週</t>
  </si>
  <si>
    <t>3(下)</t>
  </si>
  <si>
    <t>第10週</t>
  </si>
  <si>
    <t>第9週</t>
  </si>
  <si>
    <t>2(下)</t>
  </si>
  <si>
    <t>3(上)</t>
  </si>
  <si>
    <t>第8週</t>
  </si>
  <si>
    <t>第7週</t>
  </si>
  <si>
    <t>2(上)</t>
  </si>
  <si>
    <t>第6週</t>
  </si>
  <si>
    <t>第5週</t>
  </si>
  <si>
    <t>1(下)</t>
    <phoneticPr fontId="16" type="noConversion"/>
  </si>
  <si>
    <t>第4週</t>
  </si>
  <si>
    <t>第3週</t>
  </si>
  <si>
    <t>第45周</t>
  </si>
  <si>
    <t>第44周</t>
  </si>
  <si>
    <t>第43周</t>
  </si>
  <si>
    <t>第42周</t>
  </si>
  <si>
    <t>第41周</t>
  </si>
  <si>
    <t>第40周</t>
  </si>
  <si>
    <t>第39周</t>
  </si>
  <si>
    <t>第38周</t>
  </si>
  <si>
    <t>第37周</t>
  </si>
  <si>
    <t>第36周</t>
  </si>
  <si>
    <t>第35周</t>
  </si>
  <si>
    <t>第34周</t>
  </si>
  <si>
    <t>第33周</t>
  </si>
  <si>
    <t>第32周</t>
  </si>
  <si>
    <t>第31周</t>
  </si>
  <si>
    <t>第30周</t>
  </si>
  <si>
    <t>第29周</t>
  </si>
  <si>
    <t>第28周</t>
  </si>
  <si>
    <t>第27周</t>
  </si>
  <si>
    <t>第26周</t>
  </si>
  <si>
    <t>第25周</t>
  </si>
  <si>
    <t>第24周</t>
  </si>
  <si>
    <t>第23周</t>
  </si>
  <si>
    <t>第22周</t>
  </si>
  <si>
    <t>第21周</t>
  </si>
  <si>
    <t>第20周</t>
  </si>
  <si>
    <t>第19周</t>
  </si>
  <si>
    <t>第18周</t>
  </si>
  <si>
    <t>第17周</t>
  </si>
  <si>
    <t>第16周</t>
  </si>
  <si>
    <t>第15周</t>
  </si>
  <si>
    <t>第14周</t>
  </si>
  <si>
    <t>第13周</t>
  </si>
  <si>
    <t>第12周</t>
  </si>
  <si>
    <t>第11周</t>
  </si>
  <si>
    <t>第10周</t>
  </si>
  <si>
    <t>第9周</t>
  </si>
  <si>
    <t>第8周</t>
  </si>
  <si>
    <t>第7周</t>
  </si>
  <si>
    <t>第6周</t>
  </si>
  <si>
    <t>第5周</t>
  </si>
  <si>
    <t>第4周</t>
  </si>
  <si>
    <t>第3周</t>
  </si>
  <si>
    <t>第2周</t>
  </si>
  <si>
    <t>Mon</t>
  </si>
  <si>
    <t>起始時間</t>
  </si>
  <si>
    <r>
      <rPr>
        <b/>
        <sz val="10"/>
        <color theme="1"/>
        <rFont val="細明體"/>
        <family val="3"/>
        <charset val="136"/>
      </rPr>
      <t>第</t>
    </r>
    <r>
      <rPr>
        <b/>
        <sz val="10"/>
        <color theme="1"/>
        <rFont val="Bahnschrift SemiCondensed"/>
        <family val="2"/>
      </rPr>
      <t>__</t>
    </r>
    <r>
      <rPr>
        <b/>
        <sz val="10"/>
        <color theme="1"/>
        <rFont val="細明體"/>
        <family val="3"/>
        <charset val="136"/>
      </rPr>
      <t>個月</t>
    </r>
    <r>
      <rPr>
        <b/>
        <sz val="10"/>
        <color theme="1"/>
        <rFont val="Bahnschrift SemiCondensed"/>
        <family val="2"/>
      </rPr>
      <t xml:space="preserve"> Month</t>
    </r>
    <phoneticPr fontId="16" type="noConversion"/>
  </si>
  <si>
    <r>
      <rPr>
        <sz val="11"/>
        <color theme="0" tint="-0.34998626667073579"/>
        <rFont val="細明體"/>
        <family val="3"/>
        <charset val="136"/>
      </rPr>
      <t>學號新</t>
    </r>
    <phoneticPr fontId="15" type="noConversion"/>
  </si>
  <si>
    <r>
      <t>Q</t>
    </r>
    <r>
      <rPr>
        <b/>
        <sz val="10"/>
        <rFont val="微軟正黑體"/>
        <family val="2"/>
        <charset val="136"/>
      </rPr>
      <t>工號</t>
    </r>
  </si>
  <si>
    <t>Oncology</t>
  </si>
  <si>
    <t>學號</t>
  </si>
  <si>
    <t>國籍</t>
  </si>
  <si>
    <t>中文名</t>
  </si>
  <si>
    <t>麻醉科</t>
  </si>
  <si>
    <t>眼科</t>
  </si>
  <si>
    <t>耳鼻喉科</t>
  </si>
  <si>
    <t>神經科</t>
  </si>
  <si>
    <t>復健科</t>
  </si>
  <si>
    <t>皮膚科</t>
  </si>
  <si>
    <t>過敏免疫風濕科</t>
  </si>
  <si>
    <t>新陳代謝科</t>
  </si>
  <si>
    <t>感染科</t>
  </si>
  <si>
    <t>泌尿科</t>
  </si>
  <si>
    <t>一般外科</t>
  </si>
  <si>
    <t>小兒外科</t>
  </si>
  <si>
    <t>心臟外科</t>
  </si>
  <si>
    <t>進階_家醫科</t>
  </si>
  <si>
    <t>精神科</t>
  </si>
  <si>
    <t>急診</t>
  </si>
  <si>
    <t>有修改的部分用黃底表示</t>
    <phoneticPr fontId="16" type="noConversion"/>
  </si>
  <si>
    <t>每月名額*10個月</t>
    <phoneticPr fontId="16" type="noConversion"/>
  </si>
  <si>
    <t>勿動</t>
    <phoneticPr fontId="16" type="noConversion"/>
  </si>
  <si>
    <t>科目代號</t>
  </si>
  <si>
    <t>科目名稱</t>
  </si>
  <si>
    <t>上</t>
  </si>
  <si>
    <t>下</t>
  </si>
  <si>
    <t>必/選修</t>
  </si>
  <si>
    <t>訓練單位</t>
    <phoneticPr fontId="16" type="noConversion"/>
  </si>
  <si>
    <t>教學負責人</t>
    <phoneticPr fontId="16" type="noConversion"/>
  </si>
  <si>
    <t>英文縮寫</t>
    <phoneticPr fontId="16" type="noConversion"/>
  </si>
  <si>
    <t>英文全名</t>
    <phoneticPr fontId="16" type="noConversion"/>
  </si>
  <si>
    <t>每月收訓學員上限</t>
    <phoneticPr fontId="16" type="noConversion"/>
  </si>
  <si>
    <t>全學年收訓學員容額</t>
    <phoneticPr fontId="16" type="noConversion"/>
  </si>
  <si>
    <t>選課人數</t>
    <phoneticPr fontId="16" type="noConversion"/>
  </si>
  <si>
    <t>剩餘名額</t>
    <phoneticPr fontId="16" type="noConversion"/>
  </si>
  <si>
    <t>合併</t>
    <phoneticPr fontId="16" type="noConversion"/>
  </si>
  <si>
    <t>系必修</t>
  </si>
  <si>
    <t>A57307</t>
  </si>
  <si>
    <t>小兒科學見習</t>
  </si>
  <si>
    <t>必修</t>
    <phoneticPr fontId="15" type="noConversion"/>
  </si>
  <si>
    <t>A57308</t>
  </si>
  <si>
    <t>必修</t>
    <phoneticPr fontId="15" type="noConversion"/>
  </si>
  <si>
    <t>A57328</t>
  </si>
  <si>
    <t>必修</t>
    <phoneticPr fontId="15" type="noConversion"/>
  </si>
  <si>
    <t>A57424</t>
  </si>
  <si>
    <t>精神醫學見習</t>
  </si>
  <si>
    <t>A57857</t>
  </si>
  <si>
    <t>麻醉學見習</t>
  </si>
  <si>
    <t>選修</t>
  </si>
  <si>
    <t>麻醉部</t>
    <phoneticPr fontId="16" type="noConversion"/>
  </si>
  <si>
    <t>A57858</t>
  </si>
  <si>
    <t>眼科學見習</t>
  </si>
  <si>
    <t>眼科</t>
    <phoneticPr fontId="16" type="noConversion"/>
  </si>
  <si>
    <t>A57859</t>
  </si>
  <si>
    <t>耳鼻喉科學見習</t>
  </si>
  <si>
    <t>耳鼻喉科部</t>
    <phoneticPr fontId="16" type="noConversion"/>
  </si>
  <si>
    <t>A57861</t>
  </si>
  <si>
    <t>神經學見習</t>
  </si>
  <si>
    <t>神經科</t>
    <phoneticPr fontId="16" type="noConversion"/>
  </si>
  <si>
    <t>A57860</t>
  </si>
  <si>
    <t>皮膚科學見習</t>
  </si>
  <si>
    <t>皮膚科</t>
    <phoneticPr fontId="16" type="noConversion"/>
  </si>
  <si>
    <t>A57862</t>
  </si>
  <si>
    <t>復健醫學見習</t>
  </si>
  <si>
    <t>復健科</t>
    <phoneticPr fontId="16" type="noConversion"/>
  </si>
  <si>
    <t>A57839</t>
  </si>
  <si>
    <t>核子醫學見習</t>
  </si>
  <si>
    <t>核子醫學科</t>
    <phoneticPr fontId="16" type="noConversion"/>
  </si>
  <si>
    <t>A57840</t>
  </si>
  <si>
    <t>放射腫瘤學見習</t>
  </si>
  <si>
    <t>放射腫瘤科</t>
    <phoneticPr fontId="16" type="noConversion"/>
  </si>
  <si>
    <t>A57841</t>
  </si>
  <si>
    <t>解剖病理學見習</t>
  </si>
  <si>
    <t>病理部</t>
    <phoneticPr fontId="16" type="noConversion"/>
  </si>
  <si>
    <t>A57843</t>
  </si>
  <si>
    <t>重症醫學見習</t>
  </si>
  <si>
    <t>重症醫學部</t>
    <phoneticPr fontId="16" type="noConversion"/>
  </si>
  <si>
    <t>A57844</t>
  </si>
  <si>
    <t>影像醫學見習</t>
  </si>
  <si>
    <t>影像醫學部</t>
    <phoneticPr fontId="16" type="noConversion"/>
  </si>
  <si>
    <t>選修</t>
    <phoneticPr fontId="15" type="noConversion"/>
  </si>
  <si>
    <t>內科部</t>
    <phoneticPr fontId="16" type="noConversion"/>
  </si>
  <si>
    <t>外科部</t>
    <phoneticPr fontId="16" type="noConversion"/>
  </si>
  <si>
    <t>骨科部</t>
    <phoneticPr fontId="16" type="noConversion"/>
  </si>
  <si>
    <t>整形外科部</t>
    <phoneticPr fontId="16" type="noConversion"/>
  </si>
  <si>
    <t>家庭暨社區醫學部</t>
    <phoneticPr fontId="16" type="noConversion"/>
  </si>
  <si>
    <t>總計</t>
    <phoneticPr fontId="16" type="noConversion"/>
  </si>
  <si>
    <t>進階內科及外科聯合科別</t>
    <phoneticPr fontId="16" type="noConversion"/>
  </si>
  <si>
    <t>ex_IM1</t>
    <phoneticPr fontId="15" type="noConversion"/>
  </si>
  <si>
    <t>進階內科學見習</t>
    <phoneticPr fontId="15" type="noConversion"/>
  </si>
  <si>
    <t>內科部</t>
    <phoneticPr fontId="16" type="noConversion"/>
  </si>
  <si>
    <t>何立鈞</t>
    <phoneticPr fontId="16" type="noConversion"/>
  </si>
  <si>
    <t>ex_IM2</t>
  </si>
  <si>
    <t>ex_IM3</t>
  </si>
  <si>
    <t>ex_SUR1</t>
    <phoneticPr fontId="15" type="noConversion"/>
  </si>
  <si>
    <t>進階外科學見習</t>
    <phoneticPr fontId="15" type="noConversion"/>
  </si>
  <si>
    <t>ex_SUR2</t>
  </si>
  <si>
    <t>ex_SUR3</t>
  </si>
  <si>
    <t>ex_SUR4</t>
  </si>
  <si>
    <t>ex_SUR5</t>
  </si>
  <si>
    <t>ex_SUR6</t>
  </si>
  <si>
    <t>ex_SUR7</t>
  </si>
  <si>
    <t>神經外科</t>
  </si>
  <si>
    <t>胸腔外科</t>
  </si>
  <si>
    <t>Doctor code</t>
  </si>
  <si>
    <t>Employee code</t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</si>
  <si>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1</t>
    </r>
    <phoneticPr fontId="16" type="noConversion"/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</si>
  <si>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2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</si>
  <si>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3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</si>
  <si>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4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</si>
  <si>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5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</si>
  <si>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6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</si>
  <si>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7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</si>
  <si>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8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</si>
  <si>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9</t>
    </r>
    <r>
      <rPr>
        <sz val="12"/>
        <color theme="1"/>
        <rFont val="新細明體"/>
        <family val="2"/>
        <scheme val="minor"/>
      </rPr>
      <t/>
    </r>
  </si>
  <si>
    <r>
      <rPr>
        <sz val="9"/>
        <color theme="0" tint="-0.499984740745262"/>
        <rFont val="細明體"/>
        <family val="3"/>
        <charset val="136"/>
      </rPr>
      <t>選修</t>
    </r>
    <r>
      <rPr>
        <sz val="9"/>
        <color theme="0" tint="-0.499984740745262"/>
        <rFont val="Bahnschrift SemiCondensed"/>
        <family val="2"/>
      </rPr>
      <t>10</t>
    </r>
    <r>
      <rPr>
        <sz val="12"/>
        <color theme="1"/>
        <rFont val="新細明體"/>
        <family val="2"/>
        <scheme val="minor"/>
      </rPr>
      <t/>
    </r>
  </si>
  <si>
    <t>必修1</t>
    <phoneticPr fontId="16" type="noConversion"/>
  </si>
  <si>
    <t>必修2</t>
  </si>
  <si>
    <t>必修3</t>
  </si>
  <si>
    <t>必修4</t>
  </si>
  <si>
    <t>額外加選1</t>
    <phoneticPr fontId="16" type="noConversion"/>
  </si>
  <si>
    <t>額外加選2</t>
  </si>
  <si>
    <t>額外加選3</t>
  </si>
  <si>
    <t>進階外科選修</t>
    <phoneticPr fontId="16" type="noConversion"/>
  </si>
  <si>
    <t>進階內科選修1</t>
    <phoneticPr fontId="16" type="noConversion"/>
  </si>
  <si>
    <t>進階內科選修2</t>
  </si>
  <si>
    <t>進階內科選修3</t>
  </si>
  <si>
    <t>selection order</t>
    <phoneticPr fontId="16" type="noConversion"/>
  </si>
  <si>
    <t>require1</t>
  </si>
  <si>
    <t>extra1</t>
    <phoneticPr fontId="16" type="noConversion"/>
  </si>
  <si>
    <t>extra2</t>
  </si>
  <si>
    <t>extra3</t>
  </si>
  <si>
    <t>ad_IM1</t>
    <phoneticPr fontId="16" type="noConversion"/>
  </si>
  <si>
    <t>ad_IM2</t>
  </si>
  <si>
    <t>ad_IM3</t>
  </si>
  <si>
    <t>email</t>
    <phoneticPr fontId="16" type="noConversion"/>
  </si>
  <si>
    <t>因排課考量，下表係以兩個禮拜為單位進行排課</t>
    <phoneticPr fontId="16" type="noConversion"/>
  </si>
  <si>
    <t>骨科</t>
    <phoneticPr fontId="15" type="noConversion"/>
  </si>
  <si>
    <r>
      <rPr>
        <sz val="12"/>
        <color theme="1"/>
        <rFont val="Microsoft YaHei"/>
        <family val="2"/>
      </rPr>
      <t>第1個月</t>
    </r>
    <phoneticPr fontId="16" type="noConversion"/>
  </si>
  <si>
    <r>
      <rPr>
        <sz val="12"/>
        <color theme="1"/>
        <rFont val="Microsoft YaHei"/>
        <family val="2"/>
      </rPr>
      <t>第2個月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</si>
  <si>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第3個月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</si>
  <si>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第4個月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</si>
  <si>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第5個月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</si>
  <si>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第6個月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</si>
  <si>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第7個月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</si>
  <si>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第8個月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</si>
  <si>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第9個月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</si>
  <si>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第10個月</t>
    </r>
    <r>
      <rPr>
        <sz val="12"/>
        <color theme="1"/>
        <rFont val="Microsoft YaHei"/>
        <family val="2"/>
        <charset val="134"/>
      </rPr>
      <t/>
    </r>
  </si>
  <si>
    <t>1(上)</t>
    <phoneticPr fontId="16" type="noConversion"/>
  </si>
  <si>
    <r>
      <t>2(上)</t>
    </r>
    <r>
      <rPr>
        <sz val="12"/>
        <color theme="1"/>
        <rFont val="Segoe UI Historic"/>
        <family val="2"/>
      </rPr>
      <t/>
    </r>
  </si>
  <si>
    <r>
      <t>2(下)</t>
    </r>
    <r>
      <rPr>
        <sz val="12"/>
        <color theme="1"/>
        <rFont val="Segoe UI Historic"/>
        <family val="2"/>
      </rPr>
      <t/>
    </r>
  </si>
  <si>
    <r>
      <t>3(上)</t>
    </r>
    <r>
      <rPr>
        <sz val="12"/>
        <color theme="1"/>
        <rFont val="Segoe UI Historic"/>
        <family val="2"/>
      </rPr>
      <t/>
    </r>
  </si>
  <si>
    <r>
      <t>3(下)</t>
    </r>
    <r>
      <rPr>
        <sz val="12"/>
        <color theme="1"/>
        <rFont val="Segoe UI Historic"/>
        <family val="2"/>
      </rPr>
      <t/>
    </r>
  </si>
  <si>
    <r>
      <t>4(上)</t>
    </r>
    <r>
      <rPr>
        <sz val="12"/>
        <color theme="1"/>
        <rFont val="Segoe UI Historic"/>
        <family val="2"/>
      </rPr>
      <t/>
    </r>
  </si>
  <si>
    <r>
      <t>4(下)</t>
    </r>
    <r>
      <rPr>
        <sz val="12"/>
        <color theme="1"/>
        <rFont val="Segoe UI Historic"/>
        <family val="2"/>
      </rPr>
      <t/>
    </r>
  </si>
  <si>
    <r>
      <t>5(上)</t>
    </r>
    <r>
      <rPr>
        <sz val="12"/>
        <color theme="1"/>
        <rFont val="Segoe UI Historic"/>
        <family val="2"/>
      </rPr>
      <t/>
    </r>
  </si>
  <si>
    <r>
      <t>5(下)</t>
    </r>
    <r>
      <rPr>
        <sz val="12"/>
        <color theme="1"/>
        <rFont val="Segoe UI Historic"/>
        <family val="2"/>
      </rPr>
      <t/>
    </r>
  </si>
  <si>
    <r>
      <t>6(上)</t>
    </r>
    <r>
      <rPr>
        <sz val="12"/>
        <color theme="1"/>
        <rFont val="Segoe UI Historic"/>
        <family val="2"/>
      </rPr>
      <t/>
    </r>
  </si>
  <si>
    <r>
      <t>6(下)</t>
    </r>
    <r>
      <rPr>
        <sz val="12"/>
        <color theme="1"/>
        <rFont val="Segoe UI Historic"/>
        <family val="2"/>
      </rPr>
      <t/>
    </r>
  </si>
  <si>
    <r>
      <t>7(下)</t>
    </r>
    <r>
      <rPr>
        <sz val="12"/>
        <color theme="1"/>
        <rFont val="Segoe UI Historic"/>
        <family val="2"/>
      </rPr>
      <t/>
    </r>
  </si>
  <si>
    <r>
      <t>8(上)</t>
    </r>
    <r>
      <rPr>
        <sz val="12"/>
        <color theme="1"/>
        <rFont val="Segoe UI Historic"/>
        <family val="2"/>
      </rPr>
      <t/>
    </r>
  </si>
  <si>
    <r>
      <t>8(下)</t>
    </r>
    <r>
      <rPr>
        <sz val="12"/>
        <color theme="1"/>
        <rFont val="Segoe UI Historic"/>
        <family val="2"/>
      </rPr>
      <t/>
    </r>
  </si>
  <si>
    <r>
      <t>9(上)</t>
    </r>
    <r>
      <rPr>
        <sz val="12"/>
        <color theme="1"/>
        <rFont val="Segoe UI Historic"/>
        <family val="2"/>
      </rPr>
      <t/>
    </r>
  </si>
  <si>
    <r>
      <t>9(下)</t>
    </r>
    <r>
      <rPr>
        <sz val="12"/>
        <color theme="1"/>
        <rFont val="Segoe UI Historic"/>
        <family val="2"/>
      </rPr>
      <t/>
    </r>
  </si>
  <si>
    <r>
      <t>10(上)</t>
    </r>
    <r>
      <rPr>
        <sz val="12"/>
        <color theme="1"/>
        <rFont val="Segoe UI Historic"/>
        <family val="2"/>
      </rPr>
      <t/>
    </r>
  </si>
  <si>
    <r>
      <t>10(下)</t>
    </r>
    <r>
      <rPr>
        <sz val="12"/>
        <color theme="1"/>
        <rFont val="Segoe UI Historic"/>
        <family val="2"/>
      </rPr>
      <t/>
    </r>
  </si>
  <si>
    <r>
      <t>11(上)</t>
    </r>
    <r>
      <rPr>
        <sz val="12"/>
        <color theme="1"/>
        <rFont val="Segoe UI Historic"/>
        <family val="2"/>
      </rPr>
      <t/>
    </r>
  </si>
  <si>
    <r>
      <t>11(下)</t>
    </r>
    <r>
      <rPr>
        <sz val="12"/>
        <color theme="1"/>
        <rFont val="Segoe UI Historic"/>
        <family val="2"/>
      </rPr>
      <t/>
    </r>
  </si>
  <si>
    <t>預備周</t>
    <phoneticPr fontId="16" type="noConversion"/>
  </si>
  <si>
    <r>
      <rPr>
        <sz val="10"/>
        <color rgb="FF0070C0"/>
        <rFont val="微軟正黑體"/>
        <family val="2"/>
        <charset val="136"/>
      </rPr>
      <t>4年級上學期開始</t>
    </r>
    <r>
      <rPr>
        <sz val="10"/>
        <color theme="1"/>
        <rFont val="微軟正黑體"/>
        <family val="2"/>
        <charset val="136"/>
      </rPr>
      <t xml:space="preserve">
</t>
    </r>
    <r>
      <rPr>
        <sz val="10"/>
        <color rgb="FF7030A0"/>
        <rFont val="微軟正黑體"/>
        <family val="2"/>
        <charset val="136"/>
      </rPr>
      <t>3年級職前訓練周</t>
    </r>
    <phoneticPr fontId="16" type="noConversion"/>
  </si>
  <si>
    <t>3年級上學期開始</t>
    <phoneticPr fontId="16" type="noConversion"/>
  </si>
  <si>
    <t>7(上)</t>
    <phoneticPr fontId="16" type="noConversion"/>
  </si>
  <si>
    <t>6(下)</t>
    <phoneticPr fontId="81" type="noConversion"/>
  </si>
  <si>
    <t>7(下)</t>
    <phoneticPr fontId="16" type="noConversion"/>
  </si>
  <si>
    <t>3、4年級下學期開始</t>
    <phoneticPr fontId="16" type="noConversion"/>
  </si>
  <si>
    <t>4年級結束</t>
    <phoneticPr fontId="16" type="noConversion"/>
  </si>
  <si>
    <t>暑假</t>
    <phoneticPr fontId="16" type="noConversion"/>
  </si>
  <si>
    <t>暑假開始</t>
    <phoneticPr fontId="16" type="noConversion"/>
  </si>
  <si>
    <t>第1週</t>
    <phoneticPr fontId="16" type="noConversion"/>
  </si>
  <si>
    <t>寒假</t>
    <phoneticPr fontId="16" type="noConversion"/>
  </si>
  <si>
    <t>7(上)</t>
    <phoneticPr fontId="81" type="noConversion"/>
  </si>
  <si>
    <t>7(下)</t>
    <phoneticPr fontId="81" type="noConversion"/>
  </si>
  <si>
    <t>四年級下學期結束</t>
    <phoneticPr fontId="16" type="noConversion"/>
  </si>
  <si>
    <t>三年級下學期結束</t>
    <phoneticPr fontId="16" type="noConversion"/>
  </si>
  <si>
    <t>第2週</t>
    <phoneticPr fontId="16" type="noConversion"/>
  </si>
  <si>
    <t>加選</t>
    <phoneticPr fontId="15" type="noConversion"/>
  </si>
  <si>
    <t>加選</t>
    <phoneticPr fontId="15" type="noConversion"/>
  </si>
  <si>
    <r>
      <t>12(上)</t>
    </r>
    <r>
      <rPr>
        <sz val="12"/>
        <color theme="1"/>
        <rFont val="Segoe UI Historic"/>
        <family val="2"/>
      </rPr>
      <t/>
    </r>
    <phoneticPr fontId="15" type="noConversion"/>
  </si>
  <si>
    <t>E-mail</t>
    <phoneticPr fontId="81" type="noConversion"/>
  </si>
  <si>
    <t>急診醫學見習</t>
    <phoneticPr fontId="15" type="noConversion"/>
  </si>
  <si>
    <t>婦產科學見習</t>
    <phoneticPr fontId="15" type="noConversion"/>
  </si>
  <si>
    <t>Senior Year (2023)
本學年必修學分數</t>
    <phoneticPr fontId="15" type="noConversion"/>
  </si>
  <si>
    <t>蔡璟忠</t>
    <phoneticPr fontId="16" type="noConversion"/>
  </si>
  <si>
    <t>許智偉</t>
    <phoneticPr fontId="16" type="noConversion"/>
  </si>
  <si>
    <t>張裕</t>
    <phoneticPr fontId="16" type="noConversion"/>
  </si>
  <si>
    <t>顏永杰</t>
    <phoneticPr fontId="16" type="noConversion"/>
  </si>
  <si>
    <t>兒童醫學部</t>
    <phoneticPr fontId="15" type="noConversion"/>
  </si>
  <si>
    <t>急診醫學部</t>
    <phoneticPr fontId="15" type="noConversion"/>
  </si>
  <si>
    <t>婦產科</t>
    <phoneticPr fontId="15" type="noConversion"/>
  </si>
  <si>
    <t>精神科</t>
    <phoneticPr fontId="15" type="noConversion"/>
  </si>
  <si>
    <t>選修</t>
    <phoneticPr fontId="15" type="noConversion"/>
  </si>
  <si>
    <t>柳建丞</t>
    <phoneticPr fontId="16" type="noConversion"/>
  </si>
  <si>
    <t>羅云婷</t>
    <phoneticPr fontId="16" type="noConversion"/>
  </si>
  <si>
    <t>連景峯</t>
    <phoneticPr fontId="16" type="noConversion"/>
  </si>
  <si>
    <t>戴逸承</t>
    <phoneticPr fontId="16" type="noConversion"/>
  </si>
  <si>
    <t>張莞渝</t>
    <phoneticPr fontId="16" type="noConversion"/>
  </si>
  <si>
    <t>林佳貞</t>
    <phoneticPr fontId="16" type="noConversion"/>
  </si>
  <si>
    <t>陳輝墉</t>
    <phoneticPr fontId="16" type="noConversion"/>
  </si>
  <si>
    <t>李周憲</t>
    <phoneticPr fontId="16" type="noConversion"/>
  </si>
  <si>
    <t>蔡仁偉</t>
    <phoneticPr fontId="16" type="noConversion"/>
  </si>
  <si>
    <t>王義明</t>
    <phoneticPr fontId="16" type="noConversion"/>
  </si>
  <si>
    <t>楊中宜</t>
    <phoneticPr fontId="16" type="noConversion"/>
  </si>
  <si>
    <t>饒坤銘</t>
    <phoneticPr fontId="16" type="noConversion"/>
  </si>
  <si>
    <t>何立鈞</t>
    <phoneticPr fontId="16" type="noConversion"/>
  </si>
  <si>
    <t>邱彥鈞</t>
    <phoneticPr fontId="16" type="noConversion"/>
  </si>
  <si>
    <t>陳建忠</t>
    <phoneticPr fontId="16" type="noConversion"/>
  </si>
  <si>
    <t>黃如薏</t>
    <phoneticPr fontId="16" type="noConversion"/>
  </si>
  <si>
    <t>李統立</t>
    <phoneticPr fontId="16" type="noConversion"/>
  </si>
  <si>
    <t>血液腫瘤科</t>
    <phoneticPr fontId="16" type="noConversion"/>
  </si>
  <si>
    <t>進階內科學見習</t>
    <phoneticPr fontId="15" type="noConversion"/>
  </si>
  <si>
    <t>進階外科學見習</t>
    <phoneticPr fontId="15" type="noConversion"/>
  </si>
  <si>
    <t>進階骨科學見習</t>
    <phoneticPr fontId="15" type="noConversion"/>
  </si>
  <si>
    <t>進階整形外科學見習</t>
    <phoneticPr fontId="15" type="noConversion"/>
  </si>
  <si>
    <t>進階家庭醫學科見習</t>
    <phoneticPr fontId="15" type="noConversion"/>
  </si>
  <si>
    <t>心臟內科</t>
    <phoneticPr fontId="16" type="noConversion"/>
  </si>
  <si>
    <t>兒科學見習 Pediatrics</t>
    <phoneticPr fontId="16" type="noConversion"/>
  </si>
  <si>
    <t>急診學見習 Emergency</t>
    <phoneticPr fontId="16" type="noConversion"/>
  </si>
  <si>
    <t xml:space="preserve">精神醫學見習 Psychiatry </t>
    <phoneticPr fontId="16" type="noConversion"/>
  </si>
  <si>
    <t>進階心臟內科見習</t>
    <phoneticPr fontId="16" type="noConversion"/>
  </si>
  <si>
    <t>進階外科學見習 advance Surgery</t>
    <phoneticPr fontId="16" type="noConversion"/>
  </si>
  <si>
    <t xml:space="preserve">婦產科學見習 Obstetrics &amp; Gynecology </t>
    <phoneticPr fontId="15" type="noConversion"/>
  </si>
  <si>
    <t>耳鼻喉科學見習 Otolaryngology</t>
    <phoneticPr fontId="16" type="noConversion"/>
  </si>
  <si>
    <t>眼科學見習 Ophthalmology</t>
    <phoneticPr fontId="16" type="noConversion"/>
  </si>
  <si>
    <t>麻醉學見習 Anesthesiology</t>
    <phoneticPr fontId="16" type="noConversion"/>
  </si>
  <si>
    <t>皮膚科學見習 Dermatology</t>
    <phoneticPr fontId="16" type="noConversion"/>
  </si>
  <si>
    <t>核子醫學見習 Nuclear Medicine</t>
    <phoneticPr fontId="16" type="noConversion"/>
  </si>
  <si>
    <t>進階內科學見習 advance Internal Medicine</t>
    <phoneticPr fontId="16" type="noConversion"/>
  </si>
  <si>
    <t>放射腫瘤學見習 Radiation Oncology</t>
    <phoneticPr fontId="16" type="noConversion"/>
  </si>
  <si>
    <t>解剖病理學見習 Pathology</t>
    <phoneticPr fontId="16" type="noConversion"/>
  </si>
  <si>
    <t>骨科學見習 Orthopedics(advanced)</t>
    <phoneticPr fontId="15" type="noConversion"/>
  </si>
  <si>
    <t>Derm</t>
    <phoneticPr fontId="15" type="noConversion"/>
  </si>
  <si>
    <t>ad_IM</t>
    <phoneticPr fontId="15" type="noConversion"/>
  </si>
  <si>
    <t>ad_Sur</t>
    <phoneticPr fontId="15" type="noConversion"/>
  </si>
  <si>
    <t>ad_FAM</t>
    <phoneticPr fontId="16" type="noConversion"/>
  </si>
  <si>
    <t>ad_CV</t>
    <phoneticPr fontId="16" type="noConversion"/>
  </si>
  <si>
    <t>收訓人數&lt;40</t>
    <phoneticPr fontId="16" type="noConversion"/>
  </si>
  <si>
    <t>收訓人數&gt;40</t>
    <phoneticPr fontId="16" type="noConversion"/>
  </si>
  <si>
    <t>小兒外科 advanced Surgery&gt;Pediatric Surgery</t>
    <phoneticPr fontId="16" type="noConversion"/>
  </si>
  <si>
    <t>心臟外科 Cardiac surgery</t>
    <phoneticPr fontId="16" type="noConversion"/>
  </si>
  <si>
    <t>中文名</t>
    <phoneticPr fontId="15" type="noConversion"/>
  </si>
  <si>
    <t>英文名</t>
    <phoneticPr fontId="15" type="noConversion"/>
  </si>
  <si>
    <t>神經學見習 Neurology</t>
    <phoneticPr fontId="16" type="noConversion"/>
  </si>
  <si>
    <t>Oncology</t>
    <phoneticPr fontId="16" type="noConversion"/>
  </si>
  <si>
    <t>血液腫瘤科</t>
    <phoneticPr fontId="16" type="noConversion"/>
  </si>
  <si>
    <t>Image</t>
    <phoneticPr fontId="15" type="noConversion"/>
  </si>
  <si>
    <t>ICU</t>
    <phoneticPr fontId="16" type="noConversion"/>
  </si>
  <si>
    <t>Nuclear</t>
    <phoneticPr fontId="16" type="noConversion"/>
  </si>
  <si>
    <t>Radiation</t>
    <phoneticPr fontId="16" type="noConversion"/>
  </si>
  <si>
    <t>APatho</t>
    <phoneticPr fontId="16" type="noConversion"/>
  </si>
  <si>
    <t>泌尿科 advance Surgery&gt;Urology</t>
    <phoneticPr fontId="16" type="noConversion"/>
  </si>
  <si>
    <t>一般外科 advance Surgery&gt;General Surgery</t>
    <phoneticPr fontId="16" type="noConversion"/>
  </si>
  <si>
    <t>神經外科 advance Surgery&gt;NeuroSurgery</t>
    <phoneticPr fontId="16" type="noConversion"/>
  </si>
  <si>
    <t>ad_IM</t>
    <phoneticPr fontId="15" type="noConversion"/>
  </si>
  <si>
    <t>胸腔外科 Thoracic surgery</t>
    <phoneticPr fontId="16" type="noConversion"/>
  </si>
  <si>
    <t>感染科 advance Internal Medicine&gt;Infectious</t>
    <phoneticPr fontId="16" type="noConversion"/>
  </si>
  <si>
    <t>新陳代謝科 advance Internal Medicine&gt;Endocrinology &amp; Metabolism</t>
    <phoneticPr fontId="16" type="noConversion"/>
  </si>
  <si>
    <t>過敏風濕免疫科 advance Internal Medicine&gt;Allergy, Rheumatology &amp; Immunology</t>
    <phoneticPr fontId="16" type="noConversion"/>
  </si>
  <si>
    <t>大腸直腸外科 advance Surgery&gt;Colorectal Surgery</t>
    <phoneticPr fontId="16" type="noConversion"/>
  </si>
  <si>
    <t>每月第一週勿安排學生</t>
    <phoneticPr fontId="16" type="noConversion"/>
  </si>
  <si>
    <t>none</t>
    <phoneticPr fontId="16" type="noConversion"/>
  </si>
  <si>
    <t>none</t>
    <phoneticPr fontId="16" type="noConversion"/>
  </si>
  <si>
    <t>ad_Sur (GU)</t>
    <phoneticPr fontId="16" type="noConversion"/>
  </si>
  <si>
    <t>ad_Sur (GU)</t>
    <phoneticPr fontId="15" type="noConversion"/>
  </si>
  <si>
    <t>ad_Sur (GS)</t>
    <phoneticPr fontId="16" type="noConversion"/>
  </si>
  <si>
    <t>ad_Sur (GS)</t>
    <phoneticPr fontId="15" type="noConversion"/>
  </si>
  <si>
    <t>ad_Sur (NS)</t>
    <phoneticPr fontId="16" type="noConversion"/>
  </si>
  <si>
    <t>ad_Sur (Peds)</t>
    <phoneticPr fontId="16" type="noConversion"/>
  </si>
  <si>
    <t>ad_Sur (Peds)</t>
    <phoneticPr fontId="15" type="noConversion"/>
  </si>
  <si>
    <t>ad_Sur (CRS)</t>
    <phoneticPr fontId="16" type="noConversion"/>
  </si>
  <si>
    <t>大腸直腸外科</t>
    <phoneticPr fontId="15" type="noConversion"/>
  </si>
  <si>
    <t>ad_Sur (CVS)</t>
    <phoneticPr fontId="16" type="noConversion"/>
  </si>
  <si>
    <t>ad_Sur (CS)</t>
    <phoneticPr fontId="16" type="noConversion"/>
  </si>
  <si>
    <t>ad_Sur (CS)</t>
    <phoneticPr fontId="15" type="noConversion"/>
  </si>
  <si>
    <t>ad_Im (Inf)</t>
    <phoneticPr fontId="16" type="noConversion"/>
  </si>
  <si>
    <t>ad_Im (Meta)</t>
    <phoneticPr fontId="16" type="noConversion"/>
  </si>
  <si>
    <t>ad_Im(AIR)</t>
    <phoneticPr fontId="16" type="noConversion"/>
  </si>
  <si>
    <t>APatho</t>
    <phoneticPr fontId="16" type="noConversion"/>
  </si>
  <si>
    <t>Apatho</t>
    <phoneticPr fontId="15" type="noConversion"/>
  </si>
  <si>
    <t>影像醫學</t>
    <phoneticPr fontId="15" type="noConversion"/>
  </si>
  <si>
    <t>血腫科</t>
    <phoneticPr fontId="15" type="noConversion"/>
  </si>
  <si>
    <t>ad_CV</t>
    <phoneticPr fontId="15" type="noConversion"/>
  </si>
  <si>
    <t>Anes</t>
    <phoneticPr fontId="15" type="noConversion"/>
  </si>
  <si>
    <t>ENT</t>
    <phoneticPr fontId="15" type="noConversion"/>
  </si>
  <si>
    <t>ad_Sur (NS)</t>
    <phoneticPr fontId="15" type="noConversion"/>
  </si>
  <si>
    <t>ad_Sur (CRS)</t>
    <phoneticPr fontId="15" type="noConversion"/>
  </si>
  <si>
    <t>ad_Sur (CVS)</t>
    <phoneticPr fontId="15" type="noConversion"/>
  </si>
  <si>
    <t>兒童醫學</t>
    <phoneticPr fontId="15" type="noConversion"/>
  </si>
  <si>
    <t>Ped</t>
    <phoneticPr fontId="15" type="noConversion"/>
  </si>
  <si>
    <t>進階_心內</t>
    <phoneticPr fontId="15" type="noConversion"/>
  </si>
  <si>
    <t>婦產部</t>
    <phoneticPr fontId="15" type="noConversion"/>
  </si>
  <si>
    <t>Oncology</t>
    <phoneticPr fontId="15" type="noConversion"/>
  </si>
  <si>
    <t>ad_Im (Inf)</t>
    <phoneticPr fontId="15" type="noConversion"/>
  </si>
  <si>
    <t>要求</t>
    <phoneticPr fontId="16" type="noConversion"/>
  </si>
  <si>
    <t>none</t>
    <phoneticPr fontId="16" type="noConversion"/>
  </si>
  <si>
    <t>none</t>
    <phoneticPr fontId="16" type="noConversion"/>
  </si>
  <si>
    <t>一梯次4名學生</t>
  </si>
  <si>
    <t>一梯次4名學生</t>
    <phoneticPr fontId="16" type="noConversion"/>
  </si>
  <si>
    <t>none</t>
    <phoneticPr fontId="16" type="noConversion"/>
  </si>
  <si>
    <t>一梯次3名學生</t>
    <phoneticPr fontId="16" type="noConversion"/>
  </si>
  <si>
    <t>不要一個梯次只來1名學生,因為每次有學生來都要安排主治醫師幫他們上課,希望可以減少上課次數</t>
    <phoneticPr fontId="16" type="noConversion"/>
  </si>
  <si>
    <t>由於學員的母國設有核子醫學科部尚屬少數, 對於選擇本科實習之動機、期待效益及回國後能否有幫忙母國醫院者, 應先請學員與本科黃俊穎醫師(GSM:252137)進行面談</t>
    <phoneticPr fontId="16" type="noConversion"/>
  </si>
  <si>
    <t xml:space="preserve">                                </t>
    <phoneticPr fontId="16" type="noConversion"/>
  </si>
  <si>
    <t>12月後再排學生(人力短缺), 1次來2週</t>
    <phoneticPr fontId="16" type="noConversion"/>
  </si>
  <si>
    <t>none</t>
    <phoneticPr fontId="16" type="noConversion"/>
  </si>
  <si>
    <t>與大三學生錯開</t>
    <phoneticPr fontId="16" type="noConversion"/>
  </si>
  <si>
    <t>1,2,6,7,8,12月不排學生(人力短缺), 以見習完外科(對刀房規則及刀種較了解)及對麻醉有興趣的學生為主, 一次來2-3位學生</t>
    <phoneticPr fontId="16" type="noConversion"/>
  </si>
  <si>
    <t>ad_CV</t>
  </si>
  <si>
    <t>ad_Sur (Peds)</t>
  </si>
  <si>
    <t>ad_Sur (NS)</t>
  </si>
  <si>
    <t>ad_Sur (GS)</t>
  </si>
  <si>
    <t>ad_Im (Meta)</t>
  </si>
  <si>
    <t>ad_Im(AIR)</t>
  </si>
  <si>
    <t>ad_Im (Inf)</t>
  </si>
  <si>
    <t>20240527-20240607</t>
    <phoneticPr fontId="81" type="noConversion"/>
  </si>
  <si>
    <t>20240610-20240621</t>
    <phoneticPr fontId="15" type="noConversion"/>
  </si>
  <si>
    <t>20240624-20240705</t>
  </si>
  <si>
    <t>整形外科</t>
    <phoneticPr fontId="15" type="noConversion"/>
  </si>
  <si>
    <t>重症醫學</t>
    <phoneticPr fontId="15" type="noConversion"/>
  </si>
  <si>
    <t>核子醫學</t>
    <phoneticPr fontId="15" type="noConversion"/>
  </si>
  <si>
    <t>放射腫瘤</t>
    <phoneticPr fontId="15" type="noConversion"/>
  </si>
  <si>
    <t>Image</t>
    <phoneticPr fontId="15" type="noConversion"/>
  </si>
  <si>
    <t>Image</t>
    <phoneticPr fontId="15" type="noConversion"/>
  </si>
  <si>
    <t>解剖病理</t>
    <phoneticPr fontId="15" type="noConversion"/>
  </si>
  <si>
    <t>ad_Sur (CVS)</t>
  </si>
  <si>
    <t xml:space="preserve">  </t>
    <phoneticPr fontId="15" type="noConversion"/>
  </si>
  <si>
    <t>Naomi Jn Baptiste</t>
  </si>
  <si>
    <t>Raphielle Stephen</t>
  </si>
  <si>
    <t>Tanya Brianna St. Rose</t>
  </si>
  <si>
    <t>Tonia Sirmanthia Philgence</t>
  </si>
  <si>
    <t>Ngozi Blessing Dagbue</t>
  </si>
  <si>
    <t>Aschille Joie-Keem Louis</t>
  </si>
  <si>
    <t>Anwar Levi Lendor</t>
  </si>
  <si>
    <t>Michael Anthony Daniel</t>
  </si>
  <si>
    <t>Trenton Nicholas Bristol</t>
  </si>
  <si>
    <t>Clydie Josie Aldana</t>
  </si>
  <si>
    <t>Diana Rosita Salam</t>
  </si>
  <si>
    <t>Harold Woolery</t>
  </si>
  <si>
    <t>Adrian Orion Avilez</t>
  </si>
  <si>
    <t>Osherna Shermel John</t>
  </si>
  <si>
    <t>復健醫學見習Physical Medicine &amp; Rehabilitation</t>
    <phoneticPr fontId="16" type="noConversion"/>
  </si>
  <si>
    <t>重症醫學見習 Critical Care Medicine</t>
    <phoneticPr fontId="16" type="noConversion"/>
  </si>
  <si>
    <t>影像醫學見習 Medical Imaging</t>
    <phoneticPr fontId="16" type="noConversion"/>
  </si>
  <si>
    <t>血液腫瘤見習 Hematology &amp; Oncology</t>
    <phoneticPr fontId="16" type="noConversion"/>
  </si>
  <si>
    <t>整形外科學見習 Plastic &amp; Reconstructive Surgery(advanced)</t>
    <phoneticPr fontId="15" type="noConversion"/>
  </si>
  <si>
    <t>進階家庭醫學科見習 Family &amp; Community Medicine(advanced)</t>
    <phoneticPr fontId="15" type="noConversion"/>
  </si>
  <si>
    <t>進階心臟內科見習 advance Cadiology</t>
    <phoneticPr fontId="16" type="noConversion"/>
  </si>
  <si>
    <t>ad_CV</t>
    <phoneticPr fontId="16" type="noConversion"/>
  </si>
  <si>
    <t>ad_Sur (GU)</t>
  </si>
  <si>
    <t>ad_Fam</t>
    <phoneticPr fontId="16" type="noConversion"/>
  </si>
  <si>
    <t>ad_Fam</t>
    <phoneticPr fontId="15" type="noConversion"/>
  </si>
  <si>
    <t>10957001A</t>
  </si>
  <si>
    <t>娜歐宓</t>
  </si>
  <si>
    <t>10957002A</t>
  </si>
  <si>
    <t>樂裴兒</t>
  </si>
  <si>
    <t>10957003A</t>
  </si>
  <si>
    <t>羅譚雅</t>
  </si>
  <si>
    <t>10957004A</t>
  </si>
  <si>
    <t>涂妮雅</t>
  </si>
  <si>
    <t>10957005A</t>
  </si>
  <si>
    <t>恩戈琪</t>
  </si>
  <si>
    <t>10957006A</t>
  </si>
  <si>
    <t>路艾奇</t>
  </si>
  <si>
    <t>10957007A</t>
  </si>
  <si>
    <t>雷安瓦</t>
  </si>
  <si>
    <t>10957008A</t>
  </si>
  <si>
    <t>丹麥可</t>
  </si>
  <si>
    <t>10957009A</t>
  </si>
  <si>
    <t>倪崔騰</t>
  </si>
  <si>
    <t>10957010A</t>
  </si>
  <si>
    <t>歐欣婷</t>
  </si>
  <si>
    <t>10957011A</t>
  </si>
  <si>
    <t>羅黛安</t>
  </si>
  <si>
    <t>10957012A</t>
  </si>
  <si>
    <t>吳浩榮</t>
  </si>
  <si>
    <t>10957013A</t>
  </si>
  <si>
    <t>歐瑞恩</t>
  </si>
  <si>
    <t>10957014A</t>
  </si>
  <si>
    <t>歐莎娜</t>
  </si>
  <si>
    <t>Michael Anthony Daniel</t>
    <phoneticPr fontId="15" type="noConversion"/>
  </si>
  <si>
    <t>Eng</t>
    <phoneticPr fontId="15" type="noConversion"/>
  </si>
  <si>
    <t>Anes</t>
    <phoneticPr fontId="16" type="noConversion"/>
  </si>
  <si>
    <t>寒假</t>
    <phoneticPr fontId="15" type="noConversion"/>
  </si>
  <si>
    <t>寒假</t>
    <phoneticPr fontId="15" type="noConversion"/>
  </si>
  <si>
    <t>Ortho</t>
  </si>
  <si>
    <t>Ortho</t>
    <phoneticPr fontId="16" type="noConversion"/>
  </si>
  <si>
    <t>PS</t>
  </si>
  <si>
    <t>PS</t>
    <phoneticPr fontId="16" type="noConversion"/>
  </si>
  <si>
    <t>ad_FAM</t>
    <phoneticPr fontId="15" type="noConversion"/>
  </si>
  <si>
    <t>Ortho</t>
    <phoneticPr fontId="15" type="noConversion"/>
  </si>
  <si>
    <t>PS</t>
    <phoneticPr fontId="15" type="noConversion"/>
  </si>
  <si>
    <t>Ortho</t>
    <phoneticPr fontId="15" type="noConversion"/>
  </si>
  <si>
    <t>PS</t>
    <phoneticPr fontId="15" type="noConversion"/>
  </si>
  <si>
    <t>ad_CV</t>
    <phoneticPr fontId="15" type="noConversion"/>
  </si>
  <si>
    <t>ad_Im(AIR)</t>
    <phoneticPr fontId="15" type="noConversion"/>
  </si>
  <si>
    <t>實際選課人數</t>
    <phoneticPr fontId="15" type="noConversion"/>
  </si>
  <si>
    <t>Ortho</t>
    <phoneticPr fontId="15" type="noConversion"/>
  </si>
  <si>
    <t>PS</t>
    <phoneticPr fontId="15" type="noConversion"/>
  </si>
  <si>
    <t>ad_Sur (CRS)</t>
  </si>
  <si>
    <t>ad_Sur (CS)</t>
  </si>
  <si>
    <t>Senior Year
本學年必修學分數</t>
    <phoneticPr fontId="15" type="noConversion"/>
  </si>
  <si>
    <t>勿動</t>
    <phoneticPr fontId="16" type="noConversion"/>
  </si>
  <si>
    <t>教學負責人</t>
  </si>
  <si>
    <t>英文縮寫</t>
    <phoneticPr fontId="16" type="noConversion"/>
  </si>
  <si>
    <t>訓練科部</t>
    <phoneticPr fontId="81" type="noConversion"/>
  </si>
  <si>
    <t>階段類型 (下拉選單)</t>
  </si>
  <si>
    <t>訓練階段名稱</t>
    <phoneticPr fontId="16" type="noConversion"/>
  </si>
  <si>
    <t>全學年收訓學員容額</t>
    <phoneticPr fontId="16" type="noConversion"/>
  </si>
  <si>
    <t>已選課人數</t>
    <phoneticPr fontId="16" type="noConversion"/>
  </si>
  <si>
    <t>剩餘名額</t>
    <phoneticPr fontId="16" type="noConversion"/>
  </si>
  <si>
    <t>必修</t>
    <phoneticPr fontId="15" type="noConversion"/>
  </si>
  <si>
    <t>蔡璟忠</t>
  </si>
  <si>
    <t>兒童醫學部Pediatric Medicine Dept.</t>
  </si>
  <si>
    <t>階段</t>
  </si>
  <si>
    <t>兒科學見習 Pediatrics</t>
    <phoneticPr fontId="16" type="noConversion"/>
  </si>
  <si>
    <t>急診醫學見習</t>
    <phoneticPr fontId="15" type="noConversion"/>
  </si>
  <si>
    <t>許智偉</t>
  </si>
  <si>
    <t>急診醫學部Emergency Dept.</t>
  </si>
  <si>
    <t>急診學見習 Emergency</t>
  </si>
  <si>
    <t>婦產科學見習</t>
    <phoneticPr fontId="15" type="noConversion"/>
  </si>
  <si>
    <t>張裕</t>
  </si>
  <si>
    <t>婦產部Obstetrics &amp; Gynecology Dept.</t>
  </si>
  <si>
    <t xml:space="preserve">婦產科學見習 Obstetrics &amp; Gynecology </t>
  </si>
  <si>
    <t>顏永杰</t>
  </si>
  <si>
    <t xml:space="preserve">精神醫學見習 Psychiatry </t>
  </si>
  <si>
    <t>系選修</t>
    <phoneticPr fontId="16" type="noConversion"/>
  </si>
  <si>
    <t>選修</t>
    <phoneticPr fontId="16" type="noConversion"/>
  </si>
  <si>
    <t>柳建丞</t>
  </si>
  <si>
    <t>麻醉部Anesthesiology</t>
  </si>
  <si>
    <t>麻醉學見習 Anesthesiology</t>
  </si>
  <si>
    <t>羅云婷</t>
  </si>
  <si>
    <t>眼科Ophthalmology</t>
  </si>
  <si>
    <t>眼科學見習 Ophthalmology</t>
  </si>
  <si>
    <t>系選修</t>
    <phoneticPr fontId="16" type="noConversion"/>
  </si>
  <si>
    <t>連景峯</t>
  </si>
  <si>
    <t>耳鼻喉部ENT Dept.</t>
  </si>
  <si>
    <t>耳鼻喉科學見習 Otolaryngology</t>
  </si>
  <si>
    <t>選修</t>
    <phoneticPr fontId="16" type="noConversion"/>
  </si>
  <si>
    <t>戴逸承</t>
  </si>
  <si>
    <t>神經科Neurology</t>
  </si>
  <si>
    <t>神經學見習 Neurology</t>
  </si>
  <si>
    <t>張莞渝</t>
  </si>
  <si>
    <t>皮膚科Dermatology</t>
  </si>
  <si>
    <t>皮膚科學見習 Dermatology</t>
  </si>
  <si>
    <t>林佳貞</t>
  </si>
  <si>
    <t>復健科Rehabilitation</t>
  </si>
  <si>
    <t>復健醫學見習Physical Medicine &amp; Rehabilitation</t>
  </si>
  <si>
    <t>陳輝墉</t>
  </si>
  <si>
    <t>核子醫學科Nuclear Medicine</t>
  </si>
  <si>
    <t>核子醫學見習 Nuclear Medicine</t>
  </si>
  <si>
    <t>李周憲</t>
  </si>
  <si>
    <t>放射腫瘤科Radiation Oncology</t>
  </si>
  <si>
    <t>放射腫瘤學見習 Radiation Oncology</t>
  </si>
  <si>
    <t>蔡仁偉</t>
  </si>
  <si>
    <t>病理部Pathology and Laboratory Medicine</t>
  </si>
  <si>
    <t>解剖病理學見習 Pathology</t>
  </si>
  <si>
    <t>王義明</t>
  </si>
  <si>
    <t>重症醫學部Critical Care</t>
  </si>
  <si>
    <t>重症醫學見習 Critical Care Medicine</t>
  </si>
  <si>
    <t>楊中宜</t>
  </si>
  <si>
    <t>Image</t>
  </si>
  <si>
    <t>影像醫學部 Medical Imaging</t>
  </si>
  <si>
    <t>影像醫學見習 Medical Imaging</t>
  </si>
  <si>
    <t>血液腫瘤科</t>
  </si>
  <si>
    <t>饒坤銘</t>
  </si>
  <si>
    <t>血液腫瘤科Hematology and Oncology</t>
  </si>
  <si>
    <t>血液腫瘤見習 Hematology &amp; Oncology</t>
  </si>
  <si>
    <t>進階內科學見習</t>
  </si>
  <si>
    <t>何立鈞</t>
  </si>
  <si>
    <t>內科部Internal Medicine</t>
  </si>
  <si>
    <t>參考選修</t>
  </si>
  <si>
    <t>進階內科學見習 advance Internal Medicine</t>
  </si>
  <si>
    <t>進階外科學見習</t>
  </si>
  <si>
    <t>陳德遠</t>
    <phoneticPr fontId="16" type="noConversion"/>
  </si>
  <si>
    <t>外科部Surgery Dept.</t>
  </si>
  <si>
    <t>進階外科學見習 advance Surgery</t>
  </si>
  <si>
    <t>進階骨科學見習</t>
    <phoneticPr fontId="16" type="noConversion"/>
  </si>
  <si>
    <t>邱彥鈞</t>
  </si>
  <si>
    <t>骨科部Orthopedics Dept.</t>
  </si>
  <si>
    <t>骨科學見習 Orthopedics</t>
    <phoneticPr fontId="16" type="noConversion"/>
  </si>
  <si>
    <t>進階整形外科學見習</t>
  </si>
  <si>
    <t>陳建忠</t>
  </si>
  <si>
    <t>整形外科部Plastic Surgery Dept.</t>
  </si>
  <si>
    <t>整形外科學見習 Plastic &amp; Reconstructive Surgery</t>
    <phoneticPr fontId="16" type="noConversion"/>
  </si>
  <si>
    <t>進階家庭醫學科見習</t>
  </si>
  <si>
    <t>黃如薏</t>
  </si>
  <si>
    <t>ad_Fam</t>
  </si>
  <si>
    <t>家醫部Family Medicine</t>
  </si>
  <si>
    <t>進階家庭醫學科見習 Family &amp; Community Medicine(advanced)</t>
  </si>
  <si>
    <t>進階心臟內科見習</t>
  </si>
  <si>
    <t>李統立</t>
  </si>
  <si>
    <t>心臟內科Cardiology</t>
  </si>
  <si>
    <t>進階心臟內科見習 advance Cadiology</t>
  </si>
  <si>
    <t>進階內科及外科聯合科別</t>
    <phoneticPr fontId="16" type="noConversion"/>
  </si>
  <si>
    <t>進階內科學見習</t>
    <phoneticPr fontId="16" type="noConversion"/>
  </si>
  <si>
    <t>進階內科學見習</t>
    <phoneticPr fontId="16" type="noConversion"/>
  </si>
  <si>
    <t>只能三擇一</t>
    <phoneticPr fontId="16" type="noConversion"/>
  </si>
  <si>
    <t>賴重旭</t>
    <phoneticPr fontId="16" type="noConversion"/>
  </si>
  <si>
    <t>ad_Im (Inf)</t>
    <phoneticPr fontId="16" type="noConversion"/>
  </si>
  <si>
    <t>感染科Infection</t>
  </si>
  <si>
    <t>選修組別</t>
  </si>
  <si>
    <t>ad_Im (Meta)</t>
    <phoneticPr fontId="16" type="noConversion"/>
  </si>
  <si>
    <t>新陳代謝科Metabolism</t>
  </si>
  <si>
    <t>王世緯</t>
    <phoneticPr fontId="16" type="noConversion"/>
  </si>
  <si>
    <t>ad_Im(AIR)</t>
    <phoneticPr fontId="16" type="noConversion"/>
  </si>
  <si>
    <t>過敏風濕免疫科Allergy Rheumatology Immunology</t>
  </si>
  <si>
    <t>過敏風濕免疫科 advance Internal Medicine&gt;Allergy, Rheumatology &amp; Immunology</t>
    <phoneticPr fontId="16" type="noConversion"/>
  </si>
  <si>
    <t>進階外科學見習</t>
    <phoneticPr fontId="16" type="noConversion"/>
  </si>
  <si>
    <t>只能七擇一</t>
    <phoneticPr fontId="16" type="noConversion"/>
  </si>
  <si>
    <t>吳振宇</t>
    <phoneticPr fontId="16" type="noConversion"/>
  </si>
  <si>
    <t>ad_Sur (GU)</t>
    <phoneticPr fontId="16" type="noConversion"/>
  </si>
  <si>
    <t>泌尿科Urology</t>
  </si>
  <si>
    <t>泌尿科 advance Surgery&gt;Urology</t>
    <phoneticPr fontId="16" type="noConversion"/>
  </si>
  <si>
    <t>陳建翰</t>
    <phoneticPr fontId="16" type="noConversion"/>
  </si>
  <si>
    <t>ad_Sur (GS)</t>
    <phoneticPr fontId="16" type="noConversion"/>
  </si>
  <si>
    <t>一般外科General Surgery</t>
  </si>
  <si>
    <t>一般外科 advance Surgery&gt;General Surgery</t>
    <phoneticPr fontId="16" type="noConversion"/>
  </si>
  <si>
    <t>吳祐穎</t>
    <phoneticPr fontId="16" type="noConversion"/>
  </si>
  <si>
    <t>ad_Sur (NS)</t>
    <phoneticPr fontId="16" type="noConversion"/>
  </si>
  <si>
    <t>神經外科Neurosurgery</t>
  </si>
  <si>
    <t>神經外科 advance Surgery&gt;NeuroSurgery</t>
    <phoneticPr fontId="16" type="noConversion"/>
  </si>
  <si>
    <t>柯伯瑞</t>
    <phoneticPr fontId="16" type="noConversion"/>
  </si>
  <si>
    <t>ad_Sur (Peds)</t>
    <phoneticPr fontId="16" type="noConversion"/>
  </si>
  <si>
    <t>小兒外科Pediatric Surgery</t>
  </si>
  <si>
    <t>小兒外科 advanced Surgery&gt;Pediatric Surgery</t>
    <phoneticPr fontId="16" type="noConversion"/>
  </si>
  <si>
    <t>陳致一</t>
    <phoneticPr fontId="16" type="noConversion"/>
  </si>
  <si>
    <t>ad_Sur (CRS)</t>
    <phoneticPr fontId="16" type="noConversion"/>
  </si>
  <si>
    <t>大腸直腸外科Colon &amp; Rectal Surgery</t>
  </si>
  <si>
    <t>吳宣穎</t>
    <phoneticPr fontId="16" type="noConversion"/>
  </si>
  <si>
    <t>ad_Sur (CVS)</t>
    <phoneticPr fontId="16" type="noConversion"/>
  </si>
  <si>
    <t>心臟外科Cardiovascular surgery</t>
  </si>
  <si>
    <t>心臟外科 Cardiac surgery</t>
    <phoneticPr fontId="16" type="noConversion"/>
  </si>
  <si>
    <t>高明蔚</t>
    <phoneticPr fontId="16" type="noConversion"/>
  </si>
  <si>
    <t>胸腔外科Thoracic Surgery</t>
  </si>
  <si>
    <t>胸腔外科 Thoracic surgery</t>
    <phoneticPr fontId="16" type="noConversion"/>
  </si>
  <si>
    <t>排程表所需下拉選單(EP系統訓練階段設定)</t>
    <phoneticPr fontId="16" type="noConversion"/>
  </si>
  <si>
    <t>訓練週數</t>
    <phoneticPr fontId="16" type="noConversion"/>
  </si>
  <si>
    <t>名稱</t>
    <phoneticPr fontId="16" type="noConversion"/>
  </si>
  <si>
    <t>每月收訓學員上限</t>
    <phoneticPr fontId="16" type="noConversion"/>
  </si>
  <si>
    <t>是否願意多開容額</t>
    <phoneticPr fontId="16" type="noConversion"/>
  </si>
  <si>
    <t>必修</t>
    <phoneticPr fontId="16" type="noConversion"/>
  </si>
  <si>
    <t>Compulsory subject</t>
    <phoneticPr fontId="16" type="noConversion"/>
  </si>
  <si>
    <t>必修Compulsory subject</t>
    <phoneticPr fontId="16" type="noConversion"/>
  </si>
  <si>
    <t>6周</t>
  </si>
  <si>
    <t>必修</t>
  </si>
  <si>
    <t>Ped</t>
    <phoneticPr fontId="16" type="noConversion"/>
  </si>
  <si>
    <t>子階段</t>
  </si>
  <si>
    <t>急診醫學見習</t>
  </si>
  <si>
    <t>4周</t>
    <phoneticPr fontId="16" type="noConversion"/>
  </si>
  <si>
    <t>ER</t>
    <phoneticPr fontId="16" type="noConversion"/>
  </si>
  <si>
    <t>急診學見習 Emergency</t>
    <phoneticPr fontId="16" type="noConversion"/>
  </si>
  <si>
    <t>婦產科學見習</t>
  </si>
  <si>
    <t>OBGYN</t>
    <phoneticPr fontId="16" type="noConversion"/>
  </si>
  <si>
    <t xml:space="preserve">婦產科學見習 Obstetrics &amp; Gynecology </t>
    <phoneticPr fontId="16" type="noConversion"/>
  </si>
  <si>
    <t>PSY</t>
    <phoneticPr fontId="16" type="noConversion"/>
  </si>
  <si>
    <t xml:space="preserve">精神醫學見習 Psychiatry </t>
    <phoneticPr fontId="16" type="noConversion"/>
  </si>
  <si>
    <t>Elective Subject</t>
    <phoneticPr fontId="16" type="noConversion"/>
  </si>
  <si>
    <t>選修Elective Subject</t>
    <phoneticPr fontId="16" type="noConversion"/>
  </si>
  <si>
    <t>2周</t>
    <phoneticPr fontId="16" type="noConversion"/>
  </si>
  <si>
    <t>選修</t>
    <phoneticPr fontId="16" type="noConversion"/>
  </si>
  <si>
    <t>進階骨科學見習</t>
  </si>
  <si>
    <t>骨科學見習 Orthopedics</t>
  </si>
  <si>
    <t>整形外科學見習 Plastic &amp; Reconstructive Surgery</t>
  </si>
  <si>
    <t>2周</t>
  </si>
  <si>
    <t>進階內科學見習 advance Internal Medicine</t>
    <phoneticPr fontId="16" type="noConversion"/>
  </si>
  <si>
    <t>參考選修1</t>
  </si>
  <si>
    <t>參考選修1</t>
    <phoneticPr fontId="16" type="noConversion"/>
  </si>
  <si>
    <t>賴重旭</t>
  </si>
  <si>
    <t>感染科 advance Internal Medicine&gt;Infectious</t>
  </si>
  <si>
    <t>參考選修2</t>
  </si>
  <si>
    <t>新陳代謝科 advance Internal Medicine&gt;Endocrinology &amp; Metabolism</t>
  </si>
  <si>
    <t>參考選修3</t>
  </si>
  <si>
    <t>王世緯</t>
  </si>
  <si>
    <t>過敏風濕免疫科 advance Internal Medicine&gt;Allergy, Rheumatology &amp; Immunology</t>
  </si>
  <si>
    <t>吳振宇</t>
  </si>
  <si>
    <t>泌尿科 advance Surgery&gt;Urology</t>
  </si>
  <si>
    <t>陳建翰</t>
  </si>
  <si>
    <t>一般外科 advance Surgery&gt;General Surgery</t>
  </si>
  <si>
    <t>吳祐穎</t>
  </si>
  <si>
    <t>神經外科 advance Surgery&gt;NeuroSurgery</t>
  </si>
  <si>
    <t>參考選修4</t>
  </si>
  <si>
    <t>柯伯瑞</t>
  </si>
  <si>
    <t>小兒外科 advanced Surgery&gt;Pediatric Surgery</t>
  </si>
  <si>
    <t>參考選修5</t>
  </si>
  <si>
    <t>陳致一</t>
  </si>
  <si>
    <t>大腸直腸外科 advance Surgery&gt;Colorectal Surgery</t>
  </si>
  <si>
    <t>參考選修6</t>
  </si>
  <si>
    <t>吳宣穎</t>
  </si>
  <si>
    <t>心臟外科 Cardiac surgery</t>
  </si>
  <si>
    <t>參考選修7</t>
  </si>
  <si>
    <t>高明蔚</t>
  </si>
  <si>
    <t>胸腔外科 Thoracic surgery</t>
  </si>
  <si>
    <t>排課需求</t>
    <phoneticPr fontId="16" type="noConversion"/>
  </si>
  <si>
    <r>
      <t>A</t>
    </r>
    <r>
      <rPr>
        <sz val="10"/>
        <color theme="1"/>
        <rFont val="微軟正黑體"/>
        <family val="2"/>
        <charset val="136"/>
      </rPr>
      <t>到</t>
    </r>
    <r>
      <rPr>
        <sz val="10"/>
        <color theme="1"/>
        <rFont val="Calibri"/>
        <family val="2"/>
      </rPr>
      <t>D</t>
    </r>
    <r>
      <rPr>
        <sz val="10"/>
        <color theme="1"/>
        <rFont val="微軟正黑體"/>
        <family val="2"/>
        <charset val="136"/>
      </rPr>
      <t>欄請複製排程表資料</t>
    </r>
    <phoneticPr fontId="81" type="noConversion"/>
  </si>
  <si>
    <r>
      <t>E</t>
    </r>
    <r>
      <rPr>
        <sz val="10"/>
        <color theme="0"/>
        <rFont val="微軟正黑體"/>
        <family val="2"/>
        <charset val="136"/>
      </rPr>
      <t>欄自</t>
    </r>
    <r>
      <rPr>
        <sz val="10"/>
        <color theme="0"/>
        <rFont val="Calibri"/>
        <family val="2"/>
      </rPr>
      <t>I</t>
    </r>
    <r>
      <rPr>
        <sz val="10"/>
        <color theme="0"/>
        <rFont val="微軟正黑體"/>
        <family val="2"/>
        <charset val="136"/>
      </rPr>
      <t>欄設公式自動帶入</t>
    </r>
    <phoneticPr fontId="81" type="noConversion"/>
  </si>
  <si>
    <r>
      <rPr>
        <b/>
        <sz val="10"/>
        <color rgb="FF0070C0"/>
        <rFont val="微軟正黑體"/>
        <family val="2"/>
        <charset val="136"/>
      </rPr>
      <t>病人滿意度</t>
    </r>
    <phoneticPr fontId="16" type="noConversion"/>
  </si>
  <si>
    <r>
      <rPr>
        <b/>
        <sz val="10"/>
        <color rgb="FF0070C0"/>
        <rFont val="微軟正黑體"/>
        <family val="2"/>
        <charset val="136"/>
      </rPr>
      <t>給門禁卡</t>
    </r>
    <phoneticPr fontId="16" type="noConversion"/>
  </si>
  <si>
    <r>
      <rPr>
        <b/>
        <sz val="10"/>
        <color rgb="FF0070C0"/>
        <rFont val="微軟正黑體"/>
        <family val="2"/>
        <charset val="136"/>
      </rPr>
      <t>照片路徑</t>
    </r>
    <phoneticPr fontId="81" type="noConversion"/>
  </si>
  <si>
    <t>GSM</t>
    <phoneticPr fontId="81" type="noConversion"/>
  </si>
  <si>
    <r>
      <rPr>
        <b/>
        <sz val="10"/>
        <rFont val="微軟正黑體"/>
        <family val="2"/>
        <charset val="136"/>
      </rPr>
      <t>組別</t>
    </r>
  </si>
  <si>
    <r>
      <rPr>
        <b/>
        <sz val="10"/>
        <rFont val="微軟正黑體"/>
        <family val="2"/>
        <charset val="136"/>
      </rPr>
      <t>中文名</t>
    </r>
  </si>
  <si>
    <r>
      <rPr>
        <b/>
        <sz val="10"/>
        <rFont val="微軟正黑體"/>
        <family val="2"/>
        <charset val="136"/>
      </rPr>
      <t>訓練階段縮寫</t>
    </r>
    <phoneticPr fontId="81" type="noConversion"/>
  </si>
  <si>
    <r>
      <rPr>
        <b/>
        <sz val="10"/>
        <rFont val="微軟正黑體"/>
        <family val="2"/>
        <charset val="136"/>
      </rPr>
      <t>學號</t>
    </r>
  </si>
  <si>
    <r>
      <rPr>
        <b/>
        <sz val="10"/>
        <rFont val="微軟正黑體"/>
        <family val="2"/>
        <charset val="136"/>
      </rPr>
      <t>訓練子階段</t>
    </r>
    <r>
      <rPr>
        <b/>
        <sz val="10"/>
        <rFont val="Calibri"/>
        <family val="2"/>
      </rPr>
      <t>EP</t>
    </r>
    <r>
      <rPr>
        <b/>
        <sz val="10"/>
        <rFont val="微軟正黑體"/>
        <family val="2"/>
        <charset val="136"/>
      </rPr>
      <t>系統</t>
    </r>
  </si>
  <si>
    <t>精神科Psychiatry</t>
  </si>
  <si>
    <r>
      <rPr>
        <b/>
        <sz val="10"/>
        <color theme="4"/>
        <rFont val="微軟正黑體"/>
        <family val="2"/>
        <charset val="136"/>
      </rPr>
      <t>訓練起日</t>
    </r>
    <r>
      <rPr>
        <b/>
        <sz val="10"/>
        <color theme="4"/>
        <rFont val="Calibri"/>
        <family val="2"/>
      </rPr>
      <t>(EP</t>
    </r>
    <r>
      <rPr>
        <b/>
        <sz val="10"/>
        <color theme="4"/>
        <rFont val="微軟正黑體"/>
        <family val="2"/>
        <charset val="136"/>
      </rPr>
      <t>系統</t>
    </r>
    <r>
      <rPr>
        <b/>
        <sz val="10"/>
        <color theme="4"/>
        <rFont val="Calibri"/>
        <family val="2"/>
      </rPr>
      <t>)</t>
    </r>
    <phoneticPr fontId="16" type="noConversion"/>
  </si>
  <si>
    <r>
      <rPr>
        <b/>
        <sz val="10"/>
        <color theme="4"/>
        <rFont val="微軟正黑體"/>
        <family val="2"/>
        <charset val="136"/>
      </rPr>
      <t>訓練迄日</t>
    </r>
    <r>
      <rPr>
        <b/>
        <sz val="10"/>
        <color theme="4"/>
        <rFont val="Calibri"/>
        <family val="2"/>
      </rPr>
      <t>(EP</t>
    </r>
    <r>
      <rPr>
        <b/>
        <sz val="10"/>
        <color theme="4"/>
        <rFont val="微軟正黑體"/>
        <family val="2"/>
        <charset val="136"/>
      </rPr>
      <t>系統</t>
    </r>
    <r>
      <rPr>
        <b/>
        <sz val="10"/>
        <color theme="4"/>
        <rFont val="Calibri"/>
        <family val="2"/>
      </rPr>
      <t>)</t>
    </r>
    <phoneticPr fontId="16" type="noConversion"/>
  </si>
  <si>
    <t>劉賢冠</t>
    <phoneticPr fontId="15" type="noConversion"/>
  </si>
  <si>
    <t>?</t>
    <phoneticPr fontId="15" type="noConversion"/>
  </si>
  <si>
    <t>113/114學年度 義守大學學士後醫學系外國專班醫學生 臨床實習排程</t>
    <phoneticPr fontId="16" type="noConversion"/>
  </si>
  <si>
    <t>學年度</t>
    <phoneticPr fontId="81" type="noConversion"/>
  </si>
  <si>
    <t>4年級</t>
    <phoneticPr fontId="16" type="noConversion"/>
  </si>
  <si>
    <t>3年級</t>
    <phoneticPr fontId="16" type="noConversion"/>
  </si>
  <si>
    <t>週次</t>
    <phoneticPr fontId="16" type="noConversion"/>
  </si>
  <si>
    <t>月份</t>
    <phoneticPr fontId="16" type="noConversion"/>
  </si>
  <si>
    <t>備註</t>
    <phoneticPr fontId="16" type="noConversion"/>
  </si>
  <si>
    <t>1(上)</t>
    <phoneticPr fontId="16" type="noConversion"/>
  </si>
  <si>
    <t>預備周</t>
    <phoneticPr fontId="16" type="noConversion"/>
  </si>
  <si>
    <t>第1周</t>
    <phoneticPr fontId="16" type="noConversion"/>
  </si>
  <si>
    <r>
      <rPr>
        <sz val="10"/>
        <color rgb="FF0070C0"/>
        <rFont val="微軟正黑體"/>
        <family val="2"/>
        <charset val="136"/>
      </rPr>
      <t>4年級上學期開始</t>
    </r>
    <r>
      <rPr>
        <sz val="10"/>
        <color theme="1"/>
        <rFont val="微軟正黑體"/>
        <family val="2"/>
        <charset val="136"/>
      </rPr>
      <t xml:space="preserve">
</t>
    </r>
    <r>
      <rPr>
        <sz val="10"/>
        <color rgb="FF7030A0"/>
        <rFont val="微軟正黑體"/>
        <family val="2"/>
        <charset val="136"/>
      </rPr>
      <t>3年級職前訓練周</t>
    </r>
    <phoneticPr fontId="16" type="noConversion"/>
  </si>
  <si>
    <t>1(下)</t>
    <phoneticPr fontId="16" type="noConversion"/>
  </si>
  <si>
    <t>3年級上學期開始</t>
    <phoneticPr fontId="16" type="noConversion"/>
  </si>
  <si>
    <t>3(上)</t>
    <phoneticPr fontId="16" type="noConversion"/>
  </si>
  <si>
    <t>3(下)</t>
    <phoneticPr fontId="16" type="noConversion"/>
  </si>
  <si>
    <t>寒假開始</t>
    <phoneticPr fontId="16" type="noConversion"/>
  </si>
  <si>
    <t>114/1/28除夕</t>
    <phoneticPr fontId="16" type="noConversion"/>
  </si>
  <si>
    <t>畢業</t>
    <phoneticPr fontId="16" type="noConversion"/>
  </si>
  <si>
    <t>3年級結束</t>
    <phoneticPr fontId="16" type="noConversion"/>
  </si>
  <si>
    <t>暑假</t>
    <phoneticPr fontId="16" type="noConversion"/>
  </si>
  <si>
    <t>3、4年級寒假開始
115/1/18除夕</t>
    <phoneticPr fontId="16" type="noConversion"/>
  </si>
  <si>
    <t>畢業</t>
    <phoneticPr fontId="16" type="noConversion"/>
  </si>
  <si>
    <t>每月3名</t>
    <phoneticPr fontId="16" type="noConversion"/>
  </si>
  <si>
    <t>每梯2名，因有臨床案例互相討論需求，請安排2位同學同時進行</t>
    <phoneticPr fontId="16" type="noConversion"/>
  </si>
  <si>
    <t>每月第一週勿安排學生，每月最多4位</t>
    <phoneticPr fontId="16" type="noConversion"/>
  </si>
  <si>
    <r>
      <rPr>
        <strike/>
        <sz val="10"/>
        <color theme="1"/>
        <rFont val="微軟正黑體"/>
        <family val="2"/>
        <charset val="136"/>
      </rPr>
      <t>1,2,6,7,8,12月不排學生(人力短缺),</t>
    </r>
    <r>
      <rPr>
        <sz val="10"/>
        <color theme="1"/>
        <rFont val="微軟正黑體"/>
        <family val="2"/>
        <charset val="136"/>
      </rPr>
      <t xml:space="preserve"> 以見習完外科(對刀房規則及刀種較了解)及對麻醉有興趣的學生為主, 一次來2-3位學生</t>
    </r>
    <phoneticPr fontId="16" type="noConversion"/>
  </si>
  <si>
    <t>請避開3,10,11,12月,排在5,6,9月份為佳</t>
    <phoneticPr fontId="15" type="noConversion"/>
  </si>
  <si>
    <t>目前無師資</t>
    <phoneticPr fontId="15" type="noConversion"/>
  </si>
  <si>
    <t>112學年度開放容額</t>
    <phoneticPr fontId="16" type="noConversion"/>
  </si>
  <si>
    <t>第九屆外國專班大四學生_各科每月訓練人數表</t>
    <phoneticPr fontId="15" type="noConversion"/>
  </si>
  <si>
    <t>選修科別開放容額</t>
    <phoneticPr fontId="15" type="noConversion"/>
  </si>
  <si>
    <t>11057020A</t>
    <phoneticPr fontId="81" type="noConversion"/>
  </si>
  <si>
    <t>11057009A</t>
  </si>
  <si>
    <t>11057004A</t>
  </si>
  <si>
    <t>11057005A</t>
  </si>
  <si>
    <t>11057018A</t>
  </si>
  <si>
    <t>11057019A</t>
  </si>
  <si>
    <t>11057011A</t>
  </si>
  <si>
    <t>11057017A</t>
  </si>
  <si>
    <t>11057002A</t>
  </si>
  <si>
    <t>11057012A</t>
  </si>
  <si>
    <t>11057007A</t>
  </si>
  <si>
    <t>11057014A</t>
  </si>
  <si>
    <t>11057015A</t>
  </si>
  <si>
    <t>11057003A</t>
  </si>
  <si>
    <t>11057021A</t>
  </si>
  <si>
    <t>11057022A</t>
  </si>
  <si>
    <t>11057008A</t>
    <phoneticPr fontId="81" type="noConversion"/>
  </si>
  <si>
    <t>11057001A</t>
  </si>
  <si>
    <t>11057013A</t>
  </si>
  <si>
    <t>11057016A</t>
  </si>
  <si>
    <t>11057006A</t>
  </si>
  <si>
    <t>11057010A</t>
  </si>
  <si>
    <t>狄布倫</t>
  </si>
  <si>
    <t>馬瑞恩</t>
  </si>
  <si>
    <t>席倫</t>
  </si>
  <si>
    <t>陶瑪莉</t>
  </si>
  <si>
    <t>蘇菲雅</t>
  </si>
  <si>
    <t>塔妮卡</t>
  </si>
  <si>
    <t>安倫斯</t>
  </si>
  <si>
    <t>蘇吉歐</t>
  </si>
  <si>
    <t>艾莉安</t>
  </si>
  <si>
    <t>柯莫多</t>
  </si>
  <si>
    <t>葛倍蕾</t>
  </si>
  <si>
    <t>馬美嘉</t>
  </si>
  <si>
    <t>賽雷洛</t>
  </si>
  <si>
    <t>貝蘭妮</t>
  </si>
  <si>
    <t>麥克特</t>
  </si>
  <si>
    <t>賀南德</t>
  </si>
  <si>
    <t>傑拉多</t>
  </si>
  <si>
    <t>艾莉莎</t>
  </si>
  <si>
    <t>妮德雅</t>
  </si>
  <si>
    <t>何米娜</t>
  </si>
  <si>
    <t>貝伊娜</t>
  </si>
  <si>
    <t>喬山穆</t>
  </si>
  <si>
    <t>馬紹爾群島</t>
  </si>
  <si>
    <t>貝里斯</t>
  </si>
  <si>
    <t>帛琉</t>
  </si>
  <si>
    <t>聖露西亞</t>
    <phoneticPr fontId="81" type="noConversion"/>
  </si>
  <si>
    <t>聖露西亞</t>
  </si>
  <si>
    <t>宏都拉斯</t>
  </si>
  <si>
    <t>聖文森及格瑞那丁</t>
  </si>
  <si>
    <t>Tyrone J Debrum</t>
    <phoneticPr fontId="16" type="noConversion"/>
  </si>
  <si>
    <t>Isaure Omario Milian</t>
    <phoneticPr fontId="16" type="noConversion"/>
  </si>
  <si>
    <t>Byron Meltel Silil</t>
    <phoneticPr fontId="81" type="noConversion"/>
  </si>
  <si>
    <t>Damari Rosalinda Tesucun</t>
    <phoneticPr fontId="16" type="noConversion"/>
  </si>
  <si>
    <t>Sophia Obiajulum Dagbue</t>
    <phoneticPr fontId="16" type="noConversion"/>
  </si>
  <si>
    <t>Tannyka Jodie John</t>
    <phoneticPr fontId="16" type="noConversion"/>
  </si>
  <si>
    <t>Kamal Lawrence Andrew</t>
    <phoneticPr fontId="16" type="noConversion"/>
  </si>
  <si>
    <t>Sergio Kyler Joseph</t>
    <phoneticPr fontId="16" type="noConversion"/>
  </si>
  <si>
    <t>Araine Minelle Amy Sydela Humes</t>
    <phoneticPr fontId="16" type="noConversion"/>
  </si>
  <si>
    <t>Kamau Rudo Straughan</t>
    <phoneticPr fontId="16" type="noConversion"/>
  </si>
  <si>
    <t>Gabriela Natalie Ochoa</t>
    <phoneticPr fontId="16" type="noConversion"/>
  </si>
  <si>
    <t>Maria Jose Del Milagro Banegas Mejia</t>
    <phoneticPr fontId="16" type="noConversion"/>
  </si>
  <si>
    <t>Britney Carmey Bernadine</t>
    <phoneticPr fontId="16" type="noConversion"/>
  </si>
  <si>
    <t>Victor Henry Paez Medina</t>
    <phoneticPr fontId="16" type="noConversion"/>
  </si>
  <si>
    <t>Victor Josue Matute Hernandez</t>
    <phoneticPr fontId="16" type="noConversion"/>
  </si>
  <si>
    <t>Geraldo Fernando Puc</t>
    <phoneticPr fontId="16" type="noConversion"/>
  </si>
  <si>
    <t>Allyssa Zia Haywood</t>
    <phoneticPr fontId="16" type="noConversion"/>
  </si>
  <si>
    <t>Kevandra Niyah Cadle</t>
    <phoneticPr fontId="16" type="noConversion"/>
  </si>
  <si>
    <t>Sariah Hermina Joseph</t>
    <phoneticPr fontId="16" type="noConversion"/>
  </si>
  <si>
    <t>Joel St. George Samuel</t>
    <phoneticPr fontId="16" type="noConversion"/>
  </si>
  <si>
    <t>Q18511</t>
  </si>
  <si>
    <t>Q18513</t>
  </si>
  <si>
    <t>Q18510</t>
  </si>
  <si>
    <t>Q18496</t>
  </si>
  <si>
    <t>Q18500</t>
  </si>
  <si>
    <t>Q18514</t>
  </si>
  <si>
    <t>Q18503</t>
  </si>
  <si>
    <t>Q18498</t>
  </si>
  <si>
    <t>Q18506</t>
  </si>
  <si>
    <t>Q18512</t>
  </si>
  <si>
    <t>Q18504</t>
  </si>
  <si>
    <t>Q18501</t>
  </si>
  <si>
    <t>Q18455</t>
  </si>
  <si>
    <t>Q18509</t>
  </si>
  <si>
    <t>Q18502</t>
  </si>
  <si>
    <t>Q18499</t>
  </si>
  <si>
    <t>Q18456</t>
    <phoneticPr fontId="16" type="noConversion"/>
  </si>
  <si>
    <t>Q18508</t>
  </si>
  <si>
    <t>Q18507</t>
  </si>
  <si>
    <t>Q18454</t>
  </si>
  <si>
    <t>Q18497</t>
  </si>
  <si>
    <t>Q18505</t>
  </si>
  <si>
    <t>tydebrum09@gmail.com</t>
    <phoneticPr fontId="16" type="noConversion"/>
  </si>
  <si>
    <t>isauremilian@outlook.com</t>
    <phoneticPr fontId="16" type="noConversion"/>
  </si>
  <si>
    <t>meltelsilil@gmail.com</t>
    <phoneticPr fontId="16" type="noConversion"/>
  </si>
  <si>
    <t>dtesucun@yahoo.com</t>
    <phoneticPr fontId="16" type="noConversion"/>
  </si>
  <si>
    <t>sodagbue@hotmail.com</t>
    <phoneticPr fontId="16" type="noConversion"/>
  </si>
  <si>
    <t>tannykajjohn@gmail.com</t>
    <phoneticPr fontId="16" type="noConversion"/>
  </si>
  <si>
    <t>kamalandrew@hotmail.com</t>
    <phoneticPr fontId="16" type="noConversion"/>
  </si>
  <si>
    <t>sergio.k.joseph@gmail.com</t>
    <phoneticPr fontId="16" type="noConversion"/>
  </si>
  <si>
    <t>arainehumes_93@outlook.com</t>
    <phoneticPr fontId="16" type="noConversion"/>
  </si>
  <si>
    <t>ks5492584@gmail.com</t>
    <phoneticPr fontId="16" type="noConversion"/>
  </si>
  <si>
    <t>gabriela_ochoa96@outlook.com</t>
    <phoneticPr fontId="16" type="noConversion"/>
  </si>
  <si>
    <t>mariajbanegas@gmail.com</t>
    <phoneticPr fontId="16" type="noConversion"/>
  </si>
  <si>
    <t>alejandroavilasegura97@gmail.com</t>
    <phoneticPr fontId="16" type="noConversion"/>
  </si>
  <si>
    <t>britneybernadine@gmail.com</t>
    <phoneticPr fontId="16" type="noConversion"/>
  </si>
  <si>
    <t>vhpaez10@gmail.com</t>
    <phoneticPr fontId="16" type="noConversion"/>
  </si>
  <si>
    <t>vicmatut@gmail.com</t>
    <phoneticPr fontId="16" type="noConversion"/>
  </si>
  <si>
    <t>puc.geraldo@gmail.com</t>
    <phoneticPr fontId="16" type="noConversion"/>
  </si>
  <si>
    <t>allyssahaywood20@gmail.com</t>
    <phoneticPr fontId="16" type="noConversion"/>
  </si>
  <si>
    <t>kevandracadle@yahoo.com</t>
    <phoneticPr fontId="16" type="noConversion"/>
  </si>
  <si>
    <t>sariahjoseph@live.com</t>
    <phoneticPr fontId="16" type="noConversion"/>
  </si>
  <si>
    <t>joegsamuel@hotmail.com</t>
    <phoneticPr fontId="16" type="noConversion"/>
  </si>
  <si>
    <t>20241028-20241108</t>
    <phoneticPr fontId="81" type="noConversion"/>
  </si>
  <si>
    <t>20250120-20250207</t>
    <phoneticPr fontId="81" type="noConversion"/>
  </si>
  <si>
    <r>
      <t>7(上)</t>
    </r>
    <r>
      <rPr>
        <sz val="12"/>
        <color theme="1"/>
        <rFont val="Segoe UI Historic"/>
        <family val="2"/>
      </rPr>
      <t/>
    </r>
    <phoneticPr fontId="15" type="noConversion"/>
  </si>
  <si>
    <t>20241111-20241122</t>
    <phoneticPr fontId="81" type="noConversion"/>
  </si>
  <si>
    <t>20241125-20241206</t>
    <phoneticPr fontId="81" type="noConversion"/>
  </si>
  <si>
    <t>7(上)</t>
    <phoneticPr fontId="15" type="noConversion"/>
  </si>
  <si>
    <t>ad_Im (Meta)</t>
    <phoneticPr fontId="15" type="noConversion"/>
  </si>
  <si>
    <t>ER</t>
    <phoneticPr fontId="15" type="noConversion"/>
  </si>
  <si>
    <t>OBGYN</t>
    <phoneticPr fontId="15" type="noConversion"/>
  </si>
  <si>
    <t>OBGYN</t>
    <phoneticPr fontId="15" type="noConversion"/>
  </si>
  <si>
    <t>OBGYN</t>
    <phoneticPr fontId="15" type="noConversion"/>
  </si>
  <si>
    <t>OBGYN</t>
    <phoneticPr fontId="15" type="noConversion"/>
  </si>
  <si>
    <t>OBGYN</t>
    <phoneticPr fontId="15" type="noConversion"/>
  </si>
  <si>
    <t>ER</t>
    <phoneticPr fontId="15" type="noConversion"/>
  </si>
  <si>
    <t>ER</t>
    <phoneticPr fontId="15" type="noConversion"/>
  </si>
  <si>
    <t>ER</t>
    <phoneticPr fontId="15" type="noConversion"/>
  </si>
  <si>
    <t>ER</t>
    <phoneticPr fontId="15" type="noConversion"/>
  </si>
  <si>
    <t>PSY</t>
    <phoneticPr fontId="15" type="noConversion"/>
  </si>
  <si>
    <t>PSY</t>
    <phoneticPr fontId="15" type="noConversion"/>
  </si>
  <si>
    <t>PSY</t>
    <phoneticPr fontId="15" type="noConversion"/>
  </si>
  <si>
    <t>PSY</t>
    <phoneticPr fontId="15" type="noConversion"/>
  </si>
  <si>
    <t>PSY</t>
    <phoneticPr fontId="15" type="noConversion"/>
  </si>
  <si>
    <t>ER</t>
    <phoneticPr fontId="15" type="noConversion"/>
  </si>
  <si>
    <t>OBGYN</t>
    <phoneticPr fontId="15" type="noConversion"/>
  </si>
  <si>
    <t>OBGYN</t>
    <phoneticPr fontId="15" type="noConversion"/>
  </si>
  <si>
    <t>OBGYN</t>
    <phoneticPr fontId="15" type="noConversion"/>
  </si>
  <si>
    <t>OBGYN</t>
    <phoneticPr fontId="15" type="noConversion"/>
  </si>
  <si>
    <t>ER</t>
    <phoneticPr fontId="15" type="noConversion"/>
  </si>
  <si>
    <t>ER</t>
    <phoneticPr fontId="15" type="noConversion"/>
  </si>
  <si>
    <t>OBGYN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</si>
  <si>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</si>
  <si>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</si>
  <si>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</si>
  <si>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</si>
  <si>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</si>
  <si>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</si>
  <si>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</si>
  <si>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Ped</t>
    <phoneticPr fontId="15" type="noConversion"/>
  </si>
  <si>
    <t>Psy</t>
    <phoneticPr fontId="15" type="noConversion"/>
  </si>
  <si>
    <t>Psy</t>
    <phoneticPr fontId="15" type="noConversion"/>
  </si>
  <si>
    <t>Psy</t>
    <phoneticPr fontId="15" type="noConversion"/>
  </si>
  <si>
    <t>Ped</t>
    <phoneticPr fontId="15" type="noConversion"/>
  </si>
  <si>
    <t>Apatho</t>
  </si>
  <si>
    <t>Derm</t>
    <phoneticPr fontId="15" type="noConversion"/>
  </si>
  <si>
    <t>Derm</t>
    <phoneticPr fontId="15" type="noConversion"/>
  </si>
  <si>
    <t>PS</t>
    <phoneticPr fontId="15" type="noConversion"/>
  </si>
  <si>
    <t>ad_Fam</t>
    <phoneticPr fontId="15" type="noConversion"/>
  </si>
  <si>
    <t>Ortho</t>
    <phoneticPr fontId="15" type="noConversion"/>
  </si>
  <si>
    <t>Oncology</t>
    <phoneticPr fontId="15" type="noConversion"/>
  </si>
  <si>
    <t>Image</t>
    <phoneticPr fontId="15" type="noConversion"/>
  </si>
  <si>
    <t>PS</t>
    <phoneticPr fontId="15" type="noConversion"/>
  </si>
  <si>
    <t>Ortho</t>
    <phoneticPr fontId="15" type="noConversion"/>
  </si>
  <si>
    <t>Oncology</t>
    <phoneticPr fontId="15" type="noConversion"/>
  </si>
  <si>
    <t>Neuro</t>
    <phoneticPr fontId="15" type="noConversion"/>
  </si>
  <si>
    <t>Neuro</t>
    <phoneticPr fontId="15" type="noConversion"/>
  </si>
  <si>
    <t>Anes</t>
    <phoneticPr fontId="15" type="noConversion"/>
  </si>
  <si>
    <t>ENT</t>
    <phoneticPr fontId="15" type="noConversion"/>
  </si>
  <si>
    <t>ENT</t>
    <phoneticPr fontId="15" type="noConversion"/>
  </si>
  <si>
    <t>ICU</t>
    <phoneticPr fontId="15" type="noConversion"/>
  </si>
  <si>
    <t>ICU</t>
    <phoneticPr fontId="15" type="noConversion"/>
  </si>
  <si>
    <t>Image</t>
    <phoneticPr fontId="15" type="noConversion"/>
  </si>
  <si>
    <t>Derm</t>
    <phoneticPr fontId="15" type="noConversion"/>
  </si>
  <si>
    <t>Derm</t>
    <phoneticPr fontId="15" type="noConversion"/>
  </si>
  <si>
    <t>Radiation</t>
    <phoneticPr fontId="15" type="noConversion"/>
  </si>
  <si>
    <t>Nuclear</t>
    <phoneticPr fontId="15" type="noConversion"/>
  </si>
  <si>
    <t>Oncology</t>
    <phoneticPr fontId="15" type="noConversion"/>
  </si>
  <si>
    <t>Neuro</t>
    <phoneticPr fontId="15" type="noConversion"/>
  </si>
  <si>
    <t>Anes</t>
    <phoneticPr fontId="15" type="noConversion"/>
  </si>
  <si>
    <t>ad_Fam</t>
    <phoneticPr fontId="15" type="noConversion"/>
  </si>
  <si>
    <t>Image</t>
    <phoneticPr fontId="15" type="noConversion"/>
  </si>
  <si>
    <t>ENT</t>
    <phoneticPr fontId="15" type="noConversion"/>
  </si>
  <si>
    <t>PS</t>
    <phoneticPr fontId="15" type="noConversion"/>
  </si>
  <si>
    <t>Apatho</t>
    <phoneticPr fontId="15" type="noConversion"/>
  </si>
  <si>
    <t>Anes</t>
    <phoneticPr fontId="15" type="noConversion"/>
  </si>
  <si>
    <t>PS</t>
    <phoneticPr fontId="15" type="noConversion"/>
  </si>
  <si>
    <t>PS</t>
    <phoneticPr fontId="15" type="noConversion"/>
  </si>
  <si>
    <t>OPH</t>
    <phoneticPr fontId="15" type="noConversion"/>
  </si>
  <si>
    <t>Anes</t>
    <phoneticPr fontId="15" type="noConversion"/>
  </si>
  <si>
    <t>Derm</t>
    <phoneticPr fontId="15" type="noConversion"/>
  </si>
  <si>
    <t>Radiation</t>
    <phoneticPr fontId="15" type="noConversion"/>
  </si>
  <si>
    <t>OPH</t>
    <phoneticPr fontId="15" type="noConversion"/>
  </si>
  <si>
    <t>OPH</t>
    <phoneticPr fontId="15" type="noConversion"/>
  </si>
  <si>
    <t>image</t>
    <phoneticPr fontId="15" type="noConversion"/>
  </si>
  <si>
    <t>oncology</t>
    <phoneticPr fontId="15" type="noConversion"/>
  </si>
  <si>
    <t>4年級</t>
    <phoneticPr fontId="16" type="noConversion"/>
  </si>
  <si>
    <t>起</t>
    <phoneticPr fontId="81" type="noConversion"/>
  </si>
  <si>
    <t>迄</t>
    <phoneticPr fontId="81" type="noConversion"/>
  </si>
  <si>
    <t>3年級</t>
    <phoneticPr fontId="16" type="noConversion"/>
  </si>
  <si>
    <t>起</t>
    <phoneticPr fontId="81" type="noConversion"/>
  </si>
  <si>
    <t>1(上)</t>
    <phoneticPr fontId="81" type="noConversion"/>
  </si>
  <si>
    <t>20240805-20240816</t>
    <phoneticPr fontId="81" type="noConversion"/>
  </si>
  <si>
    <t>20240819-20240830</t>
    <phoneticPr fontId="81" type="noConversion"/>
  </si>
  <si>
    <t>1(下)</t>
    <phoneticPr fontId="81" type="noConversion"/>
  </si>
  <si>
    <t>20240819-20240830</t>
  </si>
  <si>
    <t>20240902-20240913</t>
    <phoneticPr fontId="81" type="noConversion"/>
  </si>
  <si>
    <t>20240902-20240913</t>
  </si>
  <si>
    <t>20240916-20240927</t>
    <phoneticPr fontId="81" type="noConversion"/>
  </si>
  <si>
    <t>20240916-20240927</t>
  </si>
  <si>
    <t>20240930-20241011</t>
    <phoneticPr fontId="81" type="noConversion"/>
  </si>
  <si>
    <t>20240930-20241011</t>
  </si>
  <si>
    <t>20241014-20241025</t>
    <phoneticPr fontId="81" type="noConversion"/>
  </si>
  <si>
    <t>20241014-20241025</t>
  </si>
  <si>
    <t>20241028-20241108</t>
  </si>
  <si>
    <t>20241111-20241122</t>
  </si>
  <si>
    <t>20241125-20241206</t>
  </si>
  <si>
    <t>20241209-20241220</t>
    <phoneticPr fontId="81" type="noConversion"/>
  </si>
  <si>
    <t>20241209-20241220</t>
  </si>
  <si>
    <t>20241223-20250103</t>
    <phoneticPr fontId="81" type="noConversion"/>
  </si>
  <si>
    <t>20241223-20250103</t>
    <phoneticPr fontId="81" type="noConversion"/>
  </si>
  <si>
    <t>20240106-20240117</t>
    <phoneticPr fontId="81" type="noConversion"/>
  </si>
  <si>
    <t>20240106-20240117</t>
    <phoneticPr fontId="81" type="noConversion"/>
  </si>
  <si>
    <t>寒假</t>
    <phoneticPr fontId="81" type="noConversion"/>
  </si>
  <si>
    <t>寒假</t>
    <phoneticPr fontId="81" type="noConversion"/>
  </si>
  <si>
    <t>6下)</t>
    <phoneticPr fontId="81" type="noConversion"/>
  </si>
  <si>
    <t>20250210-20250221</t>
    <phoneticPr fontId="81" type="noConversion"/>
  </si>
  <si>
    <t>7(上)</t>
  </si>
  <si>
    <t>20250224-20250307</t>
    <phoneticPr fontId="81" type="noConversion"/>
  </si>
  <si>
    <t>7(下)</t>
  </si>
  <si>
    <t>20250310-20250321</t>
    <phoneticPr fontId="81" type="noConversion"/>
  </si>
  <si>
    <t>20250324-20250404</t>
    <phoneticPr fontId="81" type="noConversion"/>
  </si>
  <si>
    <t>20250324-20250404</t>
    <phoneticPr fontId="81" type="noConversion"/>
  </si>
  <si>
    <t>20250407-20250418</t>
    <phoneticPr fontId="81" type="noConversion"/>
  </si>
  <si>
    <t>20250421-20250502</t>
    <phoneticPr fontId="81" type="noConversion"/>
  </si>
  <si>
    <t>20250421-20250502</t>
    <phoneticPr fontId="81" type="noConversion"/>
  </si>
  <si>
    <t>20250505-20250516</t>
    <phoneticPr fontId="81" type="noConversion"/>
  </si>
  <si>
    <t>20250505-20250516</t>
    <phoneticPr fontId="81" type="noConversion"/>
  </si>
  <si>
    <t>20250519-20250530</t>
    <phoneticPr fontId="81" type="noConversion"/>
  </si>
  <si>
    <t>20250602-20250613</t>
    <phoneticPr fontId="81" type="noConversion"/>
  </si>
  <si>
    <t>20240805-20240816</t>
  </si>
  <si>
    <t>20241223-20250103</t>
  </si>
  <si>
    <t>20250120-20250207</t>
  </si>
  <si>
    <t>20250210-20250221</t>
  </si>
  <si>
    <t>20250224-20250307</t>
  </si>
  <si>
    <t>20250310-20250321</t>
  </si>
  <si>
    <t>20250324-20250404</t>
  </si>
  <si>
    <t>20250407-20250418</t>
  </si>
  <si>
    <t>20250421-20250502</t>
  </si>
  <si>
    <t>20250505-20250516</t>
  </si>
  <si>
    <t>20250519-20250530</t>
  </si>
  <si>
    <t>20240527-20240607</t>
  </si>
  <si>
    <t>20240610-20240621</t>
  </si>
  <si>
    <t>ER</t>
    <phoneticPr fontId="15" type="noConversion"/>
  </si>
  <si>
    <t>ER</t>
    <phoneticPr fontId="15" type="noConversion"/>
  </si>
  <si>
    <t>ER</t>
    <phoneticPr fontId="15" type="noConversion"/>
  </si>
  <si>
    <t>Neuro</t>
    <phoneticPr fontId="15" type="noConversion"/>
  </si>
  <si>
    <t>Neuro</t>
    <phoneticPr fontId="15" type="noConversion"/>
  </si>
  <si>
    <t>Ortho</t>
    <phoneticPr fontId="15" type="noConversion"/>
  </si>
  <si>
    <t>PS</t>
    <phoneticPr fontId="15" type="noConversion"/>
  </si>
  <si>
    <t>Image</t>
    <phoneticPr fontId="15" type="noConversion"/>
  </si>
  <si>
    <t>ICU</t>
    <phoneticPr fontId="15" type="noConversion"/>
  </si>
  <si>
    <t>Oncology</t>
    <phoneticPr fontId="15" type="noConversion"/>
  </si>
  <si>
    <t>Apatho</t>
    <phoneticPr fontId="15" type="noConversion"/>
  </si>
  <si>
    <r>
      <rPr>
        <b/>
        <sz val="10"/>
        <rFont val="EUDC"/>
        <family val="3"/>
        <charset val="136"/>
      </rPr>
      <t>學號</t>
    </r>
    <phoneticPr fontId="16" type="noConversion"/>
  </si>
  <si>
    <t>Q18456</t>
  </si>
  <si>
    <t>Psy</t>
  </si>
  <si>
    <t>20250106-20250117</t>
    <phoneticPr fontId="15" type="noConversion"/>
  </si>
  <si>
    <t>PS</t>
    <phoneticPr fontId="15" type="noConversion"/>
  </si>
  <si>
    <t>Oncology</t>
    <phoneticPr fontId="15" type="noConversion"/>
  </si>
  <si>
    <t>OPH</t>
    <phoneticPr fontId="15" type="noConversion"/>
  </si>
  <si>
    <t>Oscar Alejandro Avila Segura</t>
    <phoneticPr fontId="16" type="noConversion"/>
  </si>
  <si>
    <t>Fay Naomi Bernard</t>
    <phoneticPr fontId="16" type="noConversion"/>
  </si>
  <si>
    <t>狄布倫</t>
    <phoneticPr fontId="15" type="noConversion"/>
  </si>
  <si>
    <t>Q18511</t>
    <phoneticPr fontId="15" type="noConversion"/>
  </si>
  <si>
    <t>Q18513</t>
    <phoneticPr fontId="15" type="noConversion"/>
  </si>
  <si>
    <t>馬瑞恩</t>
    <phoneticPr fontId="15" type="noConversion"/>
  </si>
  <si>
    <t>席倫</t>
    <phoneticPr fontId="15" type="noConversion"/>
  </si>
  <si>
    <t>Q18510</t>
    <phoneticPr fontId="15" type="noConversion"/>
  </si>
  <si>
    <t>Q18496</t>
    <phoneticPr fontId="15" type="noConversion"/>
  </si>
  <si>
    <t>陶瑪莉</t>
    <phoneticPr fontId="15" type="noConversion"/>
  </si>
  <si>
    <t>蘇菲雅</t>
    <phoneticPr fontId="15" type="noConversion"/>
  </si>
  <si>
    <t>Q18500</t>
    <phoneticPr fontId="15" type="noConversion"/>
  </si>
  <si>
    <t>Q18514</t>
    <phoneticPr fontId="15" type="noConversion"/>
  </si>
  <si>
    <t>塔妮卡</t>
    <phoneticPr fontId="15" type="noConversion"/>
  </si>
  <si>
    <t>安倫斯</t>
    <phoneticPr fontId="15" type="noConversion"/>
  </si>
  <si>
    <t>Q18503</t>
    <phoneticPr fontId="15" type="noConversion"/>
  </si>
  <si>
    <t>Q18498</t>
    <phoneticPr fontId="15" type="noConversion"/>
  </si>
  <si>
    <t>蘇吉歐</t>
    <phoneticPr fontId="15" type="noConversion"/>
  </si>
  <si>
    <t>艾莉安</t>
    <phoneticPr fontId="15" type="noConversion"/>
  </si>
  <si>
    <t>Q18506</t>
    <phoneticPr fontId="15" type="noConversion"/>
  </si>
  <si>
    <t>柯莫多</t>
    <phoneticPr fontId="15" type="noConversion"/>
  </si>
  <si>
    <t>Q18512</t>
    <phoneticPr fontId="15" type="noConversion"/>
  </si>
  <si>
    <t>Q18504</t>
    <phoneticPr fontId="15" type="noConversion"/>
  </si>
  <si>
    <t>葛倍蕾</t>
    <phoneticPr fontId="15" type="noConversion"/>
  </si>
  <si>
    <t>馬美嘉</t>
    <phoneticPr fontId="15" type="noConversion"/>
  </si>
  <si>
    <t>Q18501</t>
    <phoneticPr fontId="15" type="noConversion"/>
  </si>
  <si>
    <t>Q18455</t>
    <phoneticPr fontId="15" type="noConversion"/>
  </si>
  <si>
    <t>賽雷洛</t>
    <phoneticPr fontId="15" type="noConversion"/>
  </si>
  <si>
    <t>貝蘭妮</t>
    <phoneticPr fontId="15" type="noConversion"/>
  </si>
  <si>
    <t>Q18509</t>
    <phoneticPr fontId="15" type="noConversion"/>
  </si>
  <si>
    <t>Q18502</t>
    <phoneticPr fontId="15" type="noConversion"/>
  </si>
  <si>
    <t>麥克特</t>
    <phoneticPr fontId="15" type="noConversion"/>
  </si>
  <si>
    <t>Q18499</t>
    <phoneticPr fontId="15" type="noConversion"/>
  </si>
  <si>
    <t>賀南德</t>
    <phoneticPr fontId="15" type="noConversion"/>
  </si>
  <si>
    <t>傑拉多</t>
    <phoneticPr fontId="15" type="noConversion"/>
  </si>
  <si>
    <t>艾莉莎</t>
    <phoneticPr fontId="15" type="noConversion"/>
  </si>
  <si>
    <t>Q18508</t>
    <phoneticPr fontId="15" type="noConversion"/>
  </si>
  <si>
    <t>妮德雅</t>
    <phoneticPr fontId="15" type="noConversion"/>
  </si>
  <si>
    <t>Q18507</t>
    <phoneticPr fontId="15" type="noConversion"/>
  </si>
  <si>
    <t>Q18454</t>
    <phoneticPr fontId="15" type="noConversion"/>
  </si>
  <si>
    <t>何米娜</t>
    <phoneticPr fontId="15" type="noConversion"/>
  </si>
  <si>
    <t>貝伊娜</t>
    <phoneticPr fontId="15" type="noConversion"/>
  </si>
  <si>
    <t>Q18497</t>
    <phoneticPr fontId="15" type="noConversion"/>
  </si>
  <si>
    <t>喬山穆</t>
    <phoneticPr fontId="15" type="noConversion"/>
  </si>
  <si>
    <t>Q18505</t>
    <phoneticPr fontId="15" type="noConversion"/>
  </si>
  <si>
    <r>
      <rPr>
        <b/>
        <sz val="16"/>
        <color theme="1"/>
        <rFont val="微軟正黑體"/>
        <family val="2"/>
        <charset val="136"/>
      </rPr>
      <t>第九屆</t>
    </r>
    <r>
      <rPr>
        <b/>
        <sz val="16"/>
        <color theme="1"/>
        <rFont val="Bahnschrift SemiCondensed"/>
        <family val="2"/>
      </rPr>
      <t>(</t>
    </r>
    <r>
      <rPr>
        <b/>
        <sz val="16"/>
        <color theme="1"/>
        <rFont val="微軟正黑體"/>
        <family val="2"/>
        <charset val="136"/>
      </rPr>
      <t>大四</t>
    </r>
    <r>
      <rPr>
        <b/>
        <sz val="16"/>
        <color theme="1"/>
        <rFont val="Bahnschrift SemiCondensed"/>
        <family val="2"/>
      </rPr>
      <t>)</t>
    </r>
    <r>
      <rPr>
        <b/>
        <sz val="16"/>
        <color theme="1"/>
        <rFont val="微軟正黑體"/>
        <family val="2"/>
        <charset val="136"/>
      </rPr>
      <t>學生輪訓表</t>
    </r>
    <r>
      <rPr>
        <b/>
        <sz val="16"/>
        <color theme="1"/>
        <rFont val="Bahnschrift SemiCondensed"/>
        <family val="2"/>
      </rPr>
      <t xml:space="preserve"> Senior year student rotation table(202408~202505)-V</t>
    </r>
    <phoneticPr fontId="16" type="noConversion"/>
  </si>
  <si>
    <t>PS</t>
    <phoneticPr fontId="15" type="noConversion"/>
  </si>
  <si>
    <t>Radiation</t>
    <phoneticPr fontId="15" type="noConversion"/>
  </si>
  <si>
    <t>`</t>
    <phoneticPr fontId="81" type="noConversion"/>
  </si>
  <si>
    <t>20250106-20250117</t>
    <phoneticPr fontId="15" type="noConversion"/>
  </si>
  <si>
    <t>naomi30bernard@gmail.com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</si>
</sst>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人&quot;"/>
    <numFmt numFmtId="177" formatCode="yyyy/mm/dd"/>
    <numFmt numFmtId="178" formatCode="m&quot;月&quot;d&quot;日&quot;"/>
  </numFmts>
  <fonts count="13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b/>
      <sz val="10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1"/>
      <color theme="1"/>
      <name val="Calibri"/>
      <family val="2"/>
    </font>
    <font>
      <b/>
      <sz val="10"/>
      <name val="微軟正黑體"/>
      <family val="2"/>
      <charset val="136"/>
    </font>
    <font>
      <b/>
      <sz val="10"/>
      <name val="EUDC"/>
      <family val="3"/>
      <charset val="136"/>
    </font>
    <font>
      <b/>
      <sz val="20"/>
      <color theme="1"/>
      <name val="Rockwell Condensed"/>
      <family val="1"/>
    </font>
    <font>
      <b/>
      <sz val="11"/>
      <color theme="2" tint="-0.749992370372631"/>
      <name val="Rockwell"/>
      <family val="1"/>
    </font>
    <font>
      <sz val="9"/>
      <color theme="1"/>
      <name val="Segoe UI Symbol"/>
      <family val="2"/>
    </font>
    <font>
      <sz val="9"/>
      <color theme="0" tint="-0.499984740745262"/>
      <name val="細明體"/>
      <family val="3"/>
      <charset val="136"/>
    </font>
    <font>
      <sz val="11"/>
      <color theme="0" tint="-0.34998626667073579"/>
      <name val="細明體"/>
      <family val="3"/>
      <charset val="136"/>
    </font>
    <font>
      <sz val="12"/>
      <color rgb="FF7030A0"/>
      <name val="新細明體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0"/>
      <name val="細明體"/>
      <family val="3"/>
      <charset val="136"/>
    </font>
    <font>
      <b/>
      <sz val="11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rgb="FF7030A0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0"/>
      <color theme="8" tint="-0.249977111117893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1"/>
      <color theme="0" tint="-0.34998626667073579"/>
      <name val="Bahnschrift SemiCondensed"/>
      <family val="2"/>
    </font>
    <font>
      <sz val="11"/>
      <color theme="1"/>
      <name val="Bahnschrift SemiCondensed"/>
      <family val="2"/>
    </font>
    <font>
      <sz val="16"/>
      <color theme="1"/>
      <name val="Bahnschrift SemiCondensed"/>
      <family val="2"/>
    </font>
    <font>
      <b/>
      <sz val="16"/>
      <color theme="1"/>
      <name val="Bahnschrift SemiCondensed"/>
      <family val="2"/>
    </font>
    <font>
      <sz val="11"/>
      <color theme="1"/>
      <name val="新細明體"/>
      <family val="2"/>
      <charset val="136"/>
    </font>
    <font>
      <b/>
      <sz val="10"/>
      <color theme="1"/>
      <name val="Bahnschrift SemiCondensed"/>
      <family val="2"/>
    </font>
    <font>
      <sz val="10"/>
      <color theme="0" tint="-0.34998626667073579"/>
      <name val="Bahnschrift SemiCondensed"/>
      <family val="2"/>
    </font>
    <font>
      <sz val="10"/>
      <color theme="1"/>
      <name val="Bahnschrift SemiCondensed"/>
      <family val="2"/>
    </font>
    <font>
      <b/>
      <sz val="11"/>
      <name val="Bahnschrift SemiCondensed"/>
      <family val="2"/>
    </font>
    <font>
      <b/>
      <sz val="10"/>
      <name val="Bahnschrift SemiCondensed"/>
      <family val="2"/>
    </font>
    <font>
      <sz val="10"/>
      <color rgb="FFFF0000"/>
      <name val="Bahnschrift SemiCondensed"/>
      <family val="2"/>
    </font>
    <font>
      <sz val="10"/>
      <color rgb="FFFFFFFF"/>
      <name val="微軟正黑體"/>
      <family val="2"/>
      <charset val="136"/>
    </font>
    <font>
      <b/>
      <sz val="10"/>
      <color rgb="FF000000"/>
      <name val="Arial"/>
      <family val="2"/>
    </font>
    <font>
      <b/>
      <sz val="11"/>
      <color theme="1"/>
      <name val="Bahnschrift Condensed"/>
      <family val="2"/>
    </font>
    <font>
      <b/>
      <sz val="11"/>
      <color theme="1"/>
      <name val="Bahnschrift SemiCondensed"/>
      <family val="2"/>
    </font>
    <font>
      <sz val="12"/>
      <name val="新細明體"/>
      <family val="1"/>
      <charset val="136"/>
    </font>
    <font>
      <sz val="9"/>
      <color theme="1"/>
      <name val="Bahnschrift SemiCondensed"/>
      <family val="2"/>
    </font>
    <font>
      <sz val="9"/>
      <color theme="0" tint="-0.499984740745262"/>
      <name val="Bahnschrift SemiCondensed"/>
      <family val="2"/>
    </font>
    <font>
      <sz val="9"/>
      <color theme="1"/>
      <name val="細明體"/>
      <family val="3"/>
      <charset val="136"/>
    </font>
    <font>
      <b/>
      <sz val="11"/>
      <color theme="0"/>
      <name val="Bahnschrift SemiCondensed"/>
      <family val="2"/>
    </font>
    <font>
      <sz val="11"/>
      <name val="Bahnschrift SemiCondensed"/>
      <family val="2"/>
    </font>
    <font>
      <sz val="12"/>
      <color theme="1"/>
      <name val="Microsoft YaHei"/>
      <family val="2"/>
      <charset val="134"/>
    </font>
    <font>
      <sz val="12"/>
      <color theme="1"/>
      <name val="Microsoft YaHei"/>
      <family val="2"/>
    </font>
    <font>
      <b/>
      <sz val="12"/>
      <color theme="1"/>
      <name val="Microsoft YaHei"/>
      <family val="2"/>
    </font>
    <font>
      <sz val="12"/>
      <color theme="1"/>
      <name val="Segoe UI Historic"/>
      <family val="2"/>
    </font>
    <font>
      <b/>
      <sz val="11"/>
      <color rgb="FF000000"/>
      <name val="Bahnschrift Condensed"/>
      <family val="2"/>
    </font>
    <font>
      <sz val="9"/>
      <name val="微軟正黑體"/>
      <family val="2"/>
      <charset val="136"/>
    </font>
    <font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sz val="10"/>
      <name val="Calibri"/>
      <family val="2"/>
    </font>
    <font>
      <b/>
      <sz val="11"/>
      <color theme="1"/>
      <name val="Bahnschrift SemiCondensed"/>
      <family val="2"/>
    </font>
    <font>
      <sz val="10"/>
      <color theme="0"/>
      <name val="Calibri"/>
      <family val="2"/>
    </font>
    <font>
      <sz val="10"/>
      <color theme="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5" tint="-0.499984740745262"/>
      <name val="Calibri"/>
      <family val="2"/>
    </font>
    <font>
      <sz val="10"/>
      <color theme="5" tint="-0.499984740745262"/>
      <name val="微軟正黑體"/>
      <family val="2"/>
      <charset val="136"/>
    </font>
    <font>
      <sz val="10"/>
      <color theme="6" tint="-0.499984740745262"/>
      <name val="Calibri"/>
      <family val="2"/>
    </font>
    <font>
      <sz val="10"/>
      <color theme="6" tint="-0.499984740745262"/>
      <name val="微軟正黑體"/>
      <family val="2"/>
      <charset val="136"/>
    </font>
    <font>
      <sz val="10"/>
      <color theme="8" tint="-0.499984740745262"/>
      <name val="Calibri"/>
      <family val="2"/>
    </font>
    <font>
      <sz val="10"/>
      <color theme="8" tint="-0.499984740745262"/>
      <name val="微軟正黑體"/>
      <family val="2"/>
      <charset val="136"/>
    </font>
    <font>
      <sz val="10"/>
      <color theme="9" tint="-0.499984740745262"/>
      <name val="Calibri"/>
      <family val="2"/>
    </font>
    <font>
      <sz val="10"/>
      <color theme="9" tint="-0.499984740745262"/>
      <name val="微軟正黑體"/>
      <family val="2"/>
      <charset val="136"/>
    </font>
    <font>
      <sz val="10"/>
      <color theme="1"/>
      <name val="細明體"/>
      <family val="3"/>
      <charset val="136"/>
    </font>
    <font>
      <i/>
      <sz val="10"/>
      <color rgb="FFFF0000"/>
      <name val="Bahnschrift SemiCondensed"/>
      <family val="2"/>
    </font>
    <font>
      <i/>
      <sz val="10"/>
      <color theme="1"/>
      <name val="Bahnschrift SemiCondensed"/>
      <family val="2"/>
    </font>
    <font>
      <b/>
      <i/>
      <sz val="10"/>
      <color rgb="FFFF0000"/>
      <name val="Bahnschrift SemiCondensed"/>
      <family val="2"/>
    </font>
    <font>
      <b/>
      <i/>
      <sz val="10"/>
      <color theme="1"/>
      <name val="Bahnschrift SemiCondensed"/>
      <family val="2"/>
    </font>
    <font>
      <b/>
      <sz val="10"/>
      <name val="Calibri"/>
      <family val="2"/>
    </font>
    <font>
      <sz val="10"/>
      <color theme="0" tint="-0.34998626667073579"/>
      <name val="Calibri"/>
      <family val="2"/>
    </font>
    <font>
      <sz val="10"/>
      <color theme="0" tint="-0.499984740745262"/>
      <name val="Calibri"/>
      <family val="2"/>
    </font>
    <font>
      <sz val="10"/>
      <color theme="0" tint="-0.249977111117893"/>
      <name val="Calibri"/>
      <family val="2"/>
    </font>
    <font>
      <b/>
      <sz val="11"/>
      <color rgb="FFFF0000"/>
      <name val="Bahnschrift Condensed"/>
      <family val="2"/>
    </font>
    <font>
      <sz val="12"/>
      <color theme="0" tint="-0.34998626667073579"/>
      <name val="Bahnschrift SemiCondensed"/>
      <family val="2"/>
    </font>
    <font>
      <sz val="12"/>
      <color theme="1"/>
      <name val="Bahnschrift SemiCondensed"/>
      <family val="2"/>
    </font>
    <font>
      <sz val="12"/>
      <color theme="1"/>
      <name val="細明體"/>
      <family val="3"/>
      <charset val="136"/>
    </font>
    <font>
      <sz val="10"/>
      <color rgb="FFFF3300"/>
      <name val="Bahnschrift SemiCondensed"/>
      <family val="2"/>
    </font>
    <font>
      <sz val="10"/>
      <color theme="4"/>
      <name val="Calibri"/>
      <family val="2"/>
    </font>
    <font>
      <b/>
      <sz val="10"/>
      <color theme="4"/>
      <name val="Calibri"/>
      <family val="2"/>
    </font>
    <font>
      <b/>
      <sz val="10"/>
      <color theme="4"/>
      <name val="微軟正黑體"/>
      <family val="2"/>
      <charset val="136"/>
    </font>
    <font>
      <strike/>
      <sz val="10"/>
      <color theme="1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theme="0"/>
      <name val="Bahnschrift SemiCondensed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Bahnschrift SemiCondensed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6595B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/>
      <diagonal/>
    </border>
    <border>
      <left/>
      <right/>
      <top style="thin">
        <color rgb="FFFFC000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rgb="FFFFC000"/>
      </bottom>
      <diagonal/>
    </border>
    <border>
      <left/>
      <right/>
      <top style="thin">
        <color theme="9" tint="0.39997558519241921"/>
      </top>
      <bottom style="thin">
        <color rgb="FFFFC000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rgb="FFFFC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4">
    <xf numFmtId="0" fontId="0" fillId="0" borderId="0"/>
    <xf numFmtId="0" fontId="21" fillId="0" borderId="0">
      <alignment vertical="center"/>
    </xf>
    <xf numFmtId="0" fontId="12" fillId="0" borderId="0">
      <alignment vertical="center"/>
    </xf>
    <xf numFmtId="0" fontId="13" fillId="0" borderId="0"/>
    <xf numFmtId="0" fontId="1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0" fillId="0" borderId="0">
      <alignment vertical="top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1" fillId="0" borderId="0" applyNumberFormat="0" applyFill="0" applyBorder="0" applyAlignment="0" applyProtection="0">
      <alignment vertical="center"/>
    </xf>
  </cellStyleXfs>
  <cellXfs count="580">
    <xf numFmtId="0" fontId="0" fillId="0" borderId="0" xfId="0"/>
    <xf numFmtId="0" fontId="18" fillId="0" borderId="0" xfId="2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6" borderId="8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vertical="center" wrapText="1"/>
    </xf>
    <xf numFmtId="0" fontId="33" fillId="0" borderId="0" xfId="0" applyFont="1"/>
    <xf numFmtId="0" fontId="23" fillId="0" borderId="0" xfId="0" applyFont="1"/>
    <xf numFmtId="0" fontId="38" fillId="6" borderId="0" xfId="0" applyFont="1" applyFill="1" applyBorder="1" applyAlignment="1">
      <alignment vertical="center" wrapText="1"/>
    </xf>
    <xf numFmtId="0" fontId="38" fillId="6" borderId="8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31" fillId="0" borderId="0" xfId="0" applyFont="1" applyAlignment="1">
      <alignment horizontal="center"/>
    </xf>
    <xf numFmtId="0" fontId="39" fillId="0" borderId="0" xfId="0" applyFont="1"/>
    <xf numFmtId="176" fontId="39" fillId="0" borderId="0" xfId="0" applyNumberFormat="1" applyFont="1"/>
    <xf numFmtId="176" fontId="39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1" fillId="8" borderId="4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43" fillId="0" borderId="0" xfId="0" applyFont="1"/>
    <xf numFmtId="0" fontId="43" fillId="0" borderId="0" xfId="0" pivotButton="1" applyFont="1"/>
    <xf numFmtId="0" fontId="43" fillId="0" borderId="0" xfId="0" applyFont="1" applyAlignment="1">
      <alignment horizontal="left"/>
    </xf>
    <xf numFmtId="0" fontId="43" fillId="0" borderId="0" xfId="0" applyNumberFormat="1" applyFont="1"/>
    <xf numFmtId="0" fontId="55" fillId="0" borderId="0" xfId="2" applyFont="1">
      <alignment vertical="center"/>
    </xf>
    <xf numFmtId="0" fontId="56" fillId="0" borderId="0" xfId="2" applyFont="1">
      <alignment vertical="center"/>
    </xf>
    <xf numFmtId="0" fontId="57" fillId="0" borderId="0" xfId="2" applyFont="1" applyAlignment="1">
      <alignment horizontal="left" vertical="center"/>
    </xf>
    <xf numFmtId="0" fontId="56" fillId="0" borderId="0" xfId="2" applyFont="1" applyAlignment="1">
      <alignment horizontal="left" vertical="center" wrapText="1"/>
    </xf>
    <xf numFmtId="0" fontId="56" fillId="0" borderId="0" xfId="2" applyFont="1" applyAlignment="1">
      <alignment horizontal="left" vertical="center"/>
    </xf>
    <xf numFmtId="0" fontId="56" fillId="11" borderId="0" xfId="2" applyFont="1" applyFill="1" applyAlignment="1">
      <alignment horizontal="left" vertical="center"/>
    </xf>
    <xf numFmtId="0" fontId="56" fillId="0" borderId="0" xfId="2" applyFont="1" applyAlignment="1">
      <alignment horizontal="center" vertical="center"/>
    </xf>
    <xf numFmtId="0" fontId="56" fillId="0" borderId="6" xfId="2" applyFont="1" applyBorder="1" applyAlignment="1">
      <alignment vertical="center"/>
    </xf>
    <xf numFmtId="0" fontId="55" fillId="0" borderId="0" xfId="2" applyFont="1" applyAlignment="1">
      <alignment horizontal="center" vertical="center"/>
    </xf>
    <xf numFmtId="0" fontId="60" fillId="0" borderId="1" xfId="2" applyFont="1" applyBorder="1" applyAlignment="1">
      <alignment vertical="center"/>
    </xf>
    <xf numFmtId="0" fontId="60" fillId="0" borderId="2" xfId="2" applyFont="1" applyBorder="1" applyAlignment="1">
      <alignment vertical="center"/>
    </xf>
    <xf numFmtId="0" fontId="56" fillId="0" borderId="0" xfId="2" applyFont="1" applyAlignment="1">
      <alignment horizontal="center" vertical="center" textRotation="135"/>
    </xf>
    <xf numFmtId="0" fontId="61" fillId="0" borderId="0" xfId="2" applyFont="1" applyAlignment="1">
      <alignment horizontal="center" vertical="center"/>
    </xf>
    <xf numFmtId="0" fontId="60" fillId="0" borderId="5" xfId="2" applyFont="1" applyBorder="1" applyAlignment="1">
      <alignment vertical="center"/>
    </xf>
    <xf numFmtId="0" fontId="60" fillId="0" borderId="6" xfId="2" applyFont="1" applyBorder="1" applyAlignment="1">
      <alignment vertical="center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vertical="center" textRotation="135"/>
    </xf>
    <xf numFmtId="0" fontId="62" fillId="0" borderId="0" xfId="2" applyFont="1" applyAlignment="1">
      <alignment horizontal="center" vertical="center" textRotation="135"/>
    </xf>
    <xf numFmtId="0" fontId="61" fillId="0" borderId="0" xfId="2" applyFont="1" applyAlignment="1">
      <alignment vertical="center"/>
    </xf>
    <xf numFmtId="0" fontId="62" fillId="0" borderId="4" xfId="2" applyFont="1" applyBorder="1" applyAlignment="1">
      <alignment horizontal="center" vertical="center"/>
    </xf>
    <xf numFmtId="0" fontId="62" fillId="0" borderId="0" xfId="2" applyFont="1" applyAlignment="1">
      <alignment vertical="center"/>
    </xf>
    <xf numFmtId="0" fontId="62" fillId="0" borderId="4" xfId="2" applyFont="1" applyBorder="1" applyAlignment="1">
      <alignment horizontal="left" vertical="center"/>
    </xf>
    <xf numFmtId="0" fontId="61" fillId="0" borderId="0" xfId="2" applyFont="1">
      <alignment vertical="center"/>
    </xf>
    <xf numFmtId="0" fontId="62" fillId="0" borderId="0" xfId="2" applyFont="1">
      <alignment vertical="center"/>
    </xf>
    <xf numFmtId="0" fontId="62" fillId="0" borderId="0" xfId="2" applyFont="1" applyAlignment="1">
      <alignment horizontal="center" vertical="center" wrapText="1"/>
    </xf>
    <xf numFmtId="0" fontId="62" fillId="0" borderId="0" xfId="2" applyFont="1" applyAlignment="1">
      <alignment horizontal="left" vertical="center"/>
    </xf>
    <xf numFmtId="0" fontId="60" fillId="0" borderId="0" xfId="2" applyFont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left" vertical="center" readingOrder="1"/>
    </xf>
    <xf numFmtId="0" fontId="66" fillId="15" borderId="0" xfId="0" applyFont="1" applyFill="1" applyBorder="1" applyAlignment="1">
      <alignment horizontal="left" vertical="center" wrapText="1" readingOrder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66" fillId="15" borderId="21" xfId="0" applyFont="1" applyFill="1" applyBorder="1" applyAlignment="1">
      <alignment horizontal="center" vertical="center" wrapText="1" readingOrder="1"/>
    </xf>
    <xf numFmtId="0" fontId="66" fillId="15" borderId="21" xfId="0" applyFont="1" applyFill="1" applyBorder="1" applyAlignment="1">
      <alignment horizontal="left" vertical="center" wrapText="1" readingOrder="1"/>
    </xf>
    <xf numFmtId="0" fontId="66" fillId="15" borderId="21" xfId="0" applyFont="1" applyFill="1" applyBorder="1" applyAlignment="1">
      <alignment horizontal="left" vertical="center" readingOrder="1"/>
    </xf>
    <xf numFmtId="0" fontId="66" fillId="15" borderId="21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19" fillId="4" borderId="4" xfId="0" applyFont="1" applyFill="1" applyBorder="1" applyAlignment="1">
      <alignment horizontal="left"/>
    </xf>
    <xf numFmtId="0" fontId="20" fillId="4" borderId="4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left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readingOrder="1"/>
    </xf>
    <xf numFmtId="0" fontId="19" fillId="0" borderId="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readingOrder="1"/>
    </xf>
    <xf numFmtId="0" fontId="0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center" wrapText="1"/>
    </xf>
    <xf numFmtId="0" fontId="0" fillId="0" borderId="0" xfId="0" applyAlignment="1">
      <alignment horizontal="center" vertical="center" readingOrder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/>
    </xf>
    <xf numFmtId="0" fontId="51" fillId="0" borderId="0" xfId="0" applyFont="1" applyAlignment="1">
      <alignment vertical="center"/>
    </xf>
    <xf numFmtId="176" fontId="10" fillId="0" borderId="15" xfId="0" applyNumberFormat="1" applyFont="1" applyFill="1" applyBorder="1" applyAlignment="1">
      <alignment horizontal="center" vertical="center"/>
    </xf>
    <xf numFmtId="0" fontId="62" fillId="3" borderId="0" xfId="2" applyFont="1" applyFill="1" applyBorder="1" applyAlignment="1">
      <alignment horizontal="center" vertical="center"/>
    </xf>
    <xf numFmtId="0" fontId="62" fillId="3" borderId="11" xfId="2" applyFont="1" applyFill="1" applyBorder="1" applyAlignment="1">
      <alignment horizontal="center" vertical="center"/>
    </xf>
    <xf numFmtId="0" fontId="64" fillId="0" borderId="4" xfId="0" applyFont="1" applyFill="1" applyBorder="1" applyAlignment="1">
      <alignment horizontal="center" vertical="center"/>
    </xf>
    <xf numFmtId="0" fontId="56" fillId="0" borderId="0" xfId="2" applyFont="1" applyBorder="1" applyAlignment="1">
      <alignment horizontal="center" vertical="center"/>
    </xf>
    <xf numFmtId="0" fontId="65" fillId="0" borderId="4" xfId="2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9" fillId="3" borderId="0" xfId="0" applyFont="1" applyFill="1"/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0" fontId="73" fillId="12" borderId="0" xfId="0" applyFont="1" applyFill="1" applyAlignment="1">
      <alignment horizontal="center" vertical="center"/>
    </xf>
    <xf numFmtId="0" fontId="73" fillId="12" borderId="0" xfId="0" applyFont="1" applyFill="1" applyAlignment="1">
      <alignment horizontal="left" vertical="center"/>
    </xf>
    <xf numFmtId="0" fontId="73" fillId="12" borderId="0" xfId="0" applyFont="1" applyFill="1" applyAlignment="1">
      <alignment vertical="center"/>
    </xf>
    <xf numFmtId="0" fontId="74" fillId="6" borderId="22" xfId="0" applyFont="1" applyFill="1" applyBorder="1" applyAlignment="1">
      <alignment horizontal="center" vertical="center" wrapText="1"/>
    </xf>
    <xf numFmtId="0" fontId="74" fillId="6" borderId="23" xfId="0" applyFont="1" applyFill="1" applyBorder="1" applyAlignment="1">
      <alignment vertical="center" wrapText="1"/>
    </xf>
    <xf numFmtId="0" fontId="74" fillId="6" borderId="23" xfId="0" applyFont="1" applyFill="1" applyBorder="1" applyAlignment="1">
      <alignment horizontal="left" vertical="center" wrapText="1"/>
    </xf>
    <xf numFmtId="0" fontId="74" fillId="6" borderId="24" xfId="0" applyFont="1" applyFill="1" applyBorder="1" applyAlignment="1">
      <alignment vertical="center" wrapText="1"/>
    </xf>
    <xf numFmtId="0" fontId="69" fillId="18" borderId="22" xfId="0" applyFont="1" applyFill="1" applyBorder="1" applyAlignment="1">
      <alignment horizontal="center" vertical="center"/>
    </xf>
    <xf numFmtId="0" fontId="69" fillId="18" borderId="23" xfId="0" applyFont="1" applyFill="1" applyBorder="1" applyAlignment="1">
      <alignment vertical="center"/>
    </xf>
    <xf numFmtId="0" fontId="74" fillId="6" borderId="24" xfId="0" applyFont="1" applyFill="1" applyBorder="1" applyAlignment="1">
      <alignment horizontal="left" vertical="center" wrapText="1"/>
    </xf>
    <xf numFmtId="0" fontId="75" fillId="18" borderId="24" xfId="0" applyFont="1" applyFill="1" applyBorder="1" applyAlignment="1">
      <alignment horizontal="left" vertical="center"/>
    </xf>
    <xf numFmtId="0" fontId="78" fillId="0" borderId="4" xfId="0" applyFont="1" applyFill="1" applyBorder="1" applyAlignment="1">
      <alignment horizontal="center" vertical="center"/>
    </xf>
    <xf numFmtId="0" fontId="51" fillId="0" borderId="0" xfId="21" applyFont="1" applyAlignment="1">
      <alignment horizontal="center" vertical="center"/>
    </xf>
    <xf numFmtId="0" fontId="52" fillId="0" borderId="6" xfId="21" applyFont="1" applyBorder="1">
      <alignment vertical="center"/>
    </xf>
    <xf numFmtId="14" fontId="52" fillId="0" borderId="6" xfId="21" applyNumberFormat="1" applyFont="1" applyBorder="1">
      <alignment vertical="center"/>
    </xf>
    <xf numFmtId="14" fontId="19" fillId="0" borderId="0" xfId="21" applyNumberFormat="1" applyFont="1">
      <alignment vertical="center"/>
    </xf>
    <xf numFmtId="0" fontId="51" fillId="0" borderId="0" xfId="21" applyFont="1">
      <alignment vertical="center"/>
    </xf>
    <xf numFmtId="0" fontId="14" fillId="0" borderId="0" xfId="21" applyFont="1" applyAlignment="1">
      <alignment horizontal="center" vertical="center"/>
    </xf>
    <xf numFmtId="0" fontId="14" fillId="0" borderId="0" xfId="21" applyFont="1">
      <alignment vertical="center"/>
    </xf>
    <xf numFmtId="0" fontId="19" fillId="0" borderId="0" xfId="21" applyFont="1">
      <alignment vertical="center"/>
    </xf>
    <xf numFmtId="0" fontId="19" fillId="0" borderId="0" xfId="21" applyFont="1" applyAlignment="1">
      <alignment horizontal="center" vertical="center"/>
    </xf>
    <xf numFmtId="57" fontId="19" fillId="0" borderId="0" xfId="21" applyNumberFormat="1" applyFont="1" applyAlignment="1">
      <alignment horizontal="center" vertical="center"/>
    </xf>
    <xf numFmtId="0" fontId="54" fillId="0" borderId="0" xfId="21" applyFont="1" applyAlignment="1">
      <alignment horizontal="center" vertical="center"/>
    </xf>
    <xf numFmtId="0" fontId="53" fillId="0" borderId="0" xfId="21" applyFont="1" applyAlignment="1">
      <alignment horizontal="center" vertical="center"/>
    </xf>
    <xf numFmtId="0" fontId="46" fillId="0" borderId="0" xfId="21" applyFont="1" applyAlignment="1">
      <alignment horizontal="center" vertical="center"/>
    </xf>
    <xf numFmtId="0" fontId="45" fillId="0" borderId="0" xfId="21" applyFont="1" applyAlignment="1">
      <alignment horizontal="center" vertical="center"/>
    </xf>
    <xf numFmtId="0" fontId="78" fillId="7" borderId="4" xfId="0" applyFont="1" applyFill="1" applyBorder="1" applyAlignment="1">
      <alignment horizontal="center" vertical="center"/>
    </xf>
    <xf numFmtId="0" fontId="76" fillId="7" borderId="4" xfId="0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/>
    </xf>
    <xf numFmtId="0" fontId="80" fillId="0" borderId="4" xfId="0" applyFont="1" applyBorder="1" applyAlignment="1">
      <alignment vertical="center" wrapText="1"/>
    </xf>
    <xf numFmtId="0" fontId="68" fillId="0" borderId="4" xfId="0" applyFont="1" applyBorder="1" applyAlignment="1">
      <alignment vertical="center" wrapText="1"/>
    </xf>
    <xf numFmtId="0" fontId="18" fillId="0" borderId="0" xfId="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8" fillId="0" borderId="10" xfId="0" applyFont="1" applyFill="1" applyBorder="1" applyAlignment="1">
      <alignment horizontal="center" vertical="center"/>
    </xf>
    <xf numFmtId="0" fontId="68" fillId="0" borderId="28" xfId="5" applyFont="1" applyBorder="1" applyAlignment="1">
      <alignment vertical="center" wrapText="1"/>
    </xf>
    <xf numFmtId="0" fontId="84" fillId="17" borderId="0" xfId="3" applyFont="1" applyFill="1" applyBorder="1" applyAlignment="1">
      <alignment horizontal="center" vertical="center" wrapText="1"/>
    </xf>
    <xf numFmtId="0" fontId="84" fillId="17" borderId="0" xfId="3" applyFont="1" applyFill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vertical="center"/>
    </xf>
    <xf numFmtId="0" fontId="85" fillId="0" borderId="0" xfId="0" applyFont="1" applyFill="1" applyBorder="1"/>
    <xf numFmtId="0" fontId="18" fillId="0" borderId="0" xfId="0" applyFont="1" applyFill="1" applyBorder="1"/>
    <xf numFmtId="0" fontId="18" fillId="0" borderId="0" xfId="7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8" fillId="0" borderId="0" xfId="10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vertical="center"/>
    </xf>
    <xf numFmtId="0" fontId="18" fillId="0" borderId="0" xfId="13" applyFont="1" applyFill="1" applyBorder="1" applyAlignment="1">
      <alignment horizontal="center" vertical="center"/>
    </xf>
    <xf numFmtId="0" fontId="18" fillId="0" borderId="0" xfId="16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85" fillId="0" borderId="0" xfId="0" applyFont="1" applyBorder="1"/>
    <xf numFmtId="0" fontId="83" fillId="0" borderId="0" xfId="0" applyFont="1" applyBorder="1"/>
    <xf numFmtId="0" fontId="86" fillId="0" borderId="0" xfId="7" applyFont="1" applyFill="1" applyBorder="1" applyAlignment="1">
      <alignment horizontal="center" vertical="center"/>
    </xf>
    <xf numFmtId="177" fontId="85" fillId="0" borderId="0" xfId="7" applyNumberFormat="1" applyFont="1" applyFill="1" applyBorder="1" applyAlignment="1">
      <alignment horizontal="center" vertical="center"/>
    </xf>
    <xf numFmtId="177" fontId="85" fillId="0" borderId="0" xfId="0" applyNumberFormat="1" applyFont="1" applyFill="1" applyBorder="1" applyAlignment="1">
      <alignment horizontal="center"/>
    </xf>
    <xf numFmtId="177" fontId="85" fillId="0" borderId="0" xfId="10" applyNumberFormat="1" applyFont="1" applyFill="1" applyBorder="1" applyAlignment="1">
      <alignment horizontal="center" vertical="center"/>
    </xf>
    <xf numFmtId="177" fontId="85" fillId="0" borderId="0" xfId="0" applyNumberFormat="1" applyFont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77" fillId="0" borderId="4" xfId="0" applyFont="1" applyBorder="1" applyAlignment="1">
      <alignment horizontal="center" vertical="center"/>
    </xf>
    <xf numFmtId="177" fontId="82" fillId="0" borderId="0" xfId="7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 readingOrder="1"/>
    </xf>
    <xf numFmtId="0" fontId="19" fillId="0" borderId="4" xfId="0" applyFont="1" applyBorder="1" applyAlignment="1">
      <alignment horizontal="left" vertical="center" readingOrder="1"/>
    </xf>
    <xf numFmtId="0" fontId="19" fillId="0" borderId="4" xfId="22" applyFont="1" applyBorder="1" applyAlignment="1">
      <alignment horizontal="left" wrapText="1"/>
    </xf>
    <xf numFmtId="0" fontId="19" fillId="0" borderId="4" xfId="22" applyFont="1" applyBorder="1" applyAlignment="1">
      <alignment horizontal="left"/>
    </xf>
    <xf numFmtId="0" fontId="19" fillId="0" borderId="4" xfId="22" applyFont="1" applyBorder="1" applyAlignment="1">
      <alignment horizontal="left" vertical="center" readingOrder="1"/>
    </xf>
    <xf numFmtId="0" fontId="19" fillId="0" borderId="10" xfId="22" applyFont="1" applyBorder="1" applyAlignment="1">
      <alignment horizontal="left" vertical="center" readingOrder="1"/>
    </xf>
    <xf numFmtId="0" fontId="19" fillId="0" borderId="4" xfId="22" applyFont="1" applyBorder="1" applyAlignment="1">
      <alignment horizontal="left" vertical="center"/>
    </xf>
    <xf numFmtId="0" fontId="19" fillId="0" borderId="4" xfId="22" applyFont="1" applyBorder="1" applyAlignment="1">
      <alignment horizontal="left" vertical="center" wrapText="1"/>
    </xf>
    <xf numFmtId="0" fontId="19" fillId="3" borderId="4" xfId="22" applyFont="1" applyFill="1" applyBorder="1" applyAlignment="1">
      <alignment horizontal="left" vertical="center"/>
    </xf>
    <xf numFmtId="0" fontId="19" fillId="0" borderId="15" xfId="22" applyFont="1" applyBorder="1" applyAlignment="1">
      <alignment horizontal="left" vertical="center" readingOrder="1"/>
    </xf>
    <xf numFmtId="0" fontId="19" fillId="3" borderId="4" xfId="22" applyFont="1" applyFill="1" applyBorder="1" applyAlignment="1">
      <alignment horizontal="left"/>
    </xf>
    <xf numFmtId="0" fontId="19" fillId="4" borderId="4" xfId="22" applyFont="1" applyFill="1" applyBorder="1" applyAlignment="1">
      <alignment horizontal="left"/>
    </xf>
    <xf numFmtId="0" fontId="19" fillId="3" borderId="4" xfId="0" applyFont="1" applyFill="1" applyBorder="1" applyAlignment="1">
      <alignment horizontal="left"/>
    </xf>
    <xf numFmtId="0" fontId="19" fillId="3" borderId="4" xfId="0" applyNumberFormat="1" applyFont="1" applyFill="1" applyBorder="1" applyAlignment="1">
      <alignment horizontal="left"/>
    </xf>
    <xf numFmtId="0" fontId="19" fillId="3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 readingOrder="1"/>
    </xf>
    <xf numFmtId="0" fontId="19" fillId="4" borderId="4" xfId="22" applyFont="1" applyFill="1" applyBorder="1" applyAlignment="1">
      <alignment horizontal="left" vertical="center" readingOrder="1"/>
    </xf>
    <xf numFmtId="0" fontId="19" fillId="4" borderId="4" xfId="0" applyFont="1" applyFill="1" applyBorder="1" applyAlignment="1">
      <alignment horizontal="left" vertical="center" readingOrder="1"/>
    </xf>
    <xf numFmtId="0" fontId="19" fillId="0" borderId="9" xfId="22" applyFont="1" applyBorder="1" applyAlignment="1">
      <alignment horizontal="left" vertical="center" readingOrder="1"/>
    </xf>
    <xf numFmtId="0" fontId="19" fillId="4" borderId="4" xfId="0" applyFont="1" applyFill="1" applyBorder="1" applyAlignment="1">
      <alignment horizontal="left" vertical="center" wrapText="1" readingOrder="1"/>
    </xf>
    <xf numFmtId="0" fontId="19" fillId="4" borderId="10" xfId="22" applyFont="1" applyFill="1" applyBorder="1" applyAlignment="1">
      <alignment horizontal="left" vertical="center" readingOrder="1"/>
    </xf>
    <xf numFmtId="0" fontId="19" fillId="4" borderId="9" xfId="22" applyFont="1" applyFill="1" applyBorder="1" applyAlignment="1">
      <alignment horizontal="left" vertical="center" readingOrder="1"/>
    </xf>
    <xf numFmtId="0" fontId="66" fillId="15" borderId="29" xfId="0" applyFont="1" applyFill="1" applyBorder="1" applyAlignment="1">
      <alignment horizontal="left" vertical="center" wrapText="1"/>
    </xf>
    <xf numFmtId="0" fontId="41" fillId="8" borderId="4" xfId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68" fillId="3" borderId="4" xfId="0" applyFont="1" applyFill="1" applyBorder="1" applyAlignment="1">
      <alignment vertical="center" wrapText="1"/>
    </xf>
    <xf numFmtId="0" fontId="69" fillId="3" borderId="4" xfId="5" applyFont="1" applyFill="1" applyBorder="1" applyAlignment="1">
      <alignment vertical="center" wrapText="1"/>
    </xf>
    <xf numFmtId="0" fontId="87" fillId="18" borderId="23" xfId="0" applyFont="1" applyFill="1" applyBorder="1" applyAlignment="1">
      <alignment vertical="center"/>
    </xf>
    <xf numFmtId="0" fontId="0" fillId="0" borderId="30" xfId="0" applyBorder="1" applyAlignment="1">
      <alignment horizontal="left"/>
    </xf>
    <xf numFmtId="0" fontId="69" fillId="18" borderId="31" xfId="0" applyFont="1" applyFill="1" applyBorder="1" applyAlignment="1">
      <alignment horizontal="center" vertical="center"/>
    </xf>
    <xf numFmtId="0" fontId="69" fillId="18" borderId="32" xfId="0" applyFont="1" applyFill="1" applyBorder="1" applyAlignment="1">
      <alignment vertical="center"/>
    </xf>
    <xf numFmtId="0" fontId="87" fillId="18" borderId="32" xfId="0" applyFont="1" applyFill="1" applyBorder="1" applyAlignment="1">
      <alignment vertical="center"/>
    </xf>
    <xf numFmtId="0" fontId="75" fillId="18" borderId="33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9" fillId="3" borderId="4" xfId="22" applyFont="1" applyFill="1" applyBorder="1" applyAlignment="1">
      <alignment horizontal="left" wrapText="1"/>
    </xf>
    <xf numFmtId="0" fontId="19" fillId="2" borderId="4" xfId="22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0" fillId="0" borderId="6" xfId="0" applyBorder="1"/>
    <xf numFmtId="0" fontId="89" fillId="8" borderId="1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vertical="center" wrapText="1"/>
    </xf>
    <xf numFmtId="0" fontId="19" fillId="14" borderId="4" xfId="0" applyFont="1" applyFill="1" applyBorder="1" applyAlignment="1">
      <alignment vertical="center" wrapText="1"/>
    </xf>
    <xf numFmtId="0" fontId="19" fillId="22" borderId="4" xfId="0" applyFont="1" applyFill="1" applyBorder="1" applyAlignment="1">
      <alignment vertical="center" wrapText="1"/>
    </xf>
    <xf numFmtId="0" fontId="19" fillId="20" borderId="4" xfId="0" applyFont="1" applyFill="1" applyBorder="1" applyAlignment="1">
      <alignment vertical="center" wrapText="1"/>
    </xf>
    <xf numFmtId="0" fontId="48" fillId="10" borderId="4" xfId="0" applyFont="1" applyFill="1" applyBorder="1" applyAlignment="1">
      <alignment vertical="center" wrapText="1"/>
    </xf>
    <xf numFmtId="0" fontId="89" fillId="16" borderId="16" xfId="0" applyFont="1" applyFill="1" applyBorder="1" applyAlignment="1">
      <alignment vertical="center" wrapText="1"/>
    </xf>
    <xf numFmtId="0" fontId="89" fillId="21" borderId="4" xfId="0" applyFont="1" applyFill="1" applyBorder="1" applyAlignment="1">
      <alignment vertical="center" wrapText="1"/>
    </xf>
    <xf numFmtId="0" fontId="19" fillId="9" borderId="15" xfId="0" applyFont="1" applyFill="1" applyBorder="1" applyAlignment="1">
      <alignment vertical="center" wrapText="1"/>
    </xf>
    <xf numFmtId="0" fontId="19" fillId="9" borderId="4" xfId="0" applyFont="1" applyFill="1" applyBorder="1" applyAlignment="1">
      <alignment vertical="center" wrapText="1"/>
    </xf>
    <xf numFmtId="0" fontId="89" fillId="8" borderId="4" xfId="0" applyFont="1" applyFill="1" applyBorder="1" applyAlignment="1">
      <alignment vertical="center" wrapText="1"/>
    </xf>
    <xf numFmtId="0" fontId="89" fillId="8" borderId="15" xfId="0" applyFont="1" applyFill="1" applyBorder="1" applyAlignment="1">
      <alignment vertical="center" wrapText="1"/>
    </xf>
    <xf numFmtId="176" fontId="90" fillId="2" borderId="4" xfId="0" applyNumberFormat="1" applyFont="1" applyFill="1" applyBorder="1" applyAlignment="1">
      <alignment horizontal="center" vertical="center"/>
    </xf>
    <xf numFmtId="0" fontId="18" fillId="23" borderId="4" xfId="0" applyFont="1" applyFill="1" applyBorder="1" applyAlignment="1">
      <alignment vertical="center" wrapText="1"/>
    </xf>
    <xf numFmtId="0" fontId="19" fillId="23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 wrapText="1"/>
    </xf>
    <xf numFmtId="0" fontId="93" fillId="25" borderId="4" xfId="0" applyFont="1" applyFill="1" applyBorder="1" applyAlignment="1">
      <alignment vertical="center" wrapText="1"/>
    </xf>
    <xf numFmtId="0" fontId="94" fillId="25" borderId="4" xfId="0" applyFont="1" applyFill="1" applyBorder="1" applyAlignment="1">
      <alignment vertical="center" wrapText="1"/>
    </xf>
    <xf numFmtId="176" fontId="91" fillId="12" borderId="4" xfId="0" applyNumberFormat="1" applyFont="1" applyFill="1" applyBorder="1" applyAlignment="1">
      <alignment vertical="center"/>
    </xf>
    <xf numFmtId="0" fontId="92" fillId="12" borderId="4" xfId="0" applyFont="1" applyFill="1" applyBorder="1" applyAlignment="1">
      <alignment vertical="center" wrapText="1"/>
    </xf>
    <xf numFmtId="0" fontId="97" fillId="19" borderId="4" xfId="0" applyFont="1" applyFill="1" applyBorder="1" applyAlignment="1">
      <alignment vertical="center" wrapText="1"/>
    </xf>
    <xf numFmtId="0" fontId="98" fillId="19" borderId="4" xfId="0" applyFont="1" applyFill="1" applyBorder="1" applyAlignment="1">
      <alignment vertical="center" wrapText="1"/>
    </xf>
    <xf numFmtId="0" fontId="95" fillId="26" borderId="4" xfId="0" applyFont="1" applyFill="1" applyBorder="1" applyAlignment="1">
      <alignment vertical="center" wrapText="1"/>
    </xf>
    <xf numFmtId="0" fontId="96" fillId="26" borderId="4" xfId="0" applyFont="1" applyFill="1" applyBorder="1" applyAlignment="1">
      <alignment vertical="center" wrapText="1"/>
    </xf>
    <xf numFmtId="0" fontId="89" fillId="27" borderId="4" xfId="0" applyFont="1" applyFill="1" applyBorder="1" applyAlignment="1">
      <alignment vertical="center" wrapText="1"/>
    </xf>
    <xf numFmtId="0" fontId="89" fillId="28" borderId="13" xfId="0" applyFont="1" applyFill="1" applyBorder="1" applyAlignment="1">
      <alignment vertical="center" wrapText="1"/>
    </xf>
    <xf numFmtId="0" fontId="89" fillId="24" borderId="13" xfId="0" applyFont="1" applyFill="1" applyBorder="1" applyAlignment="1">
      <alignment vertical="center" wrapText="1"/>
    </xf>
    <xf numFmtId="0" fontId="99" fillId="0" borderId="0" xfId="2" applyFont="1" applyAlignment="1">
      <alignment horizontal="center" vertical="center"/>
    </xf>
    <xf numFmtId="0" fontId="88" fillId="8" borderId="4" xfId="2" applyFont="1" applyFill="1" applyBorder="1" applyAlignment="1">
      <alignment vertical="center"/>
    </xf>
    <xf numFmtId="0" fontId="18" fillId="4" borderId="4" xfId="2" applyFont="1" applyFill="1" applyBorder="1" applyAlignment="1">
      <alignment vertical="center"/>
    </xf>
    <xf numFmtId="0" fontId="88" fillId="8" borderId="15" xfId="2" applyFont="1" applyFill="1" applyBorder="1" applyAlignment="1">
      <alignment vertical="center"/>
    </xf>
    <xf numFmtId="0" fontId="18" fillId="14" borderId="13" xfId="2" applyFont="1" applyFill="1" applyBorder="1" applyAlignment="1">
      <alignment vertical="center"/>
    </xf>
    <xf numFmtId="0" fontId="18" fillId="22" borderId="13" xfId="2" applyFont="1" applyFill="1" applyBorder="1" applyAlignment="1">
      <alignment vertical="center"/>
    </xf>
    <xf numFmtId="0" fontId="18" fillId="20" borderId="13" xfId="2" applyFont="1" applyFill="1" applyBorder="1" applyAlignment="1">
      <alignment vertical="center"/>
    </xf>
    <xf numFmtId="0" fontId="18" fillId="5" borderId="13" xfId="2" applyFont="1" applyFill="1" applyBorder="1" applyAlignment="1">
      <alignment vertical="center"/>
    </xf>
    <xf numFmtId="0" fontId="18" fillId="10" borderId="13" xfId="2" applyFont="1" applyFill="1" applyBorder="1" applyAlignment="1">
      <alignment vertical="center"/>
    </xf>
    <xf numFmtId="0" fontId="88" fillId="27" borderId="13" xfId="2" applyFont="1" applyFill="1" applyBorder="1" applyAlignment="1">
      <alignment vertical="center"/>
    </xf>
    <xf numFmtId="0" fontId="88" fillId="16" borderId="13" xfId="2" applyFont="1" applyFill="1" applyBorder="1" applyAlignment="1">
      <alignment vertical="center"/>
    </xf>
    <xf numFmtId="0" fontId="88" fillId="21" borderId="4" xfId="2" applyFont="1" applyFill="1" applyBorder="1" applyAlignment="1">
      <alignment vertical="center"/>
    </xf>
    <xf numFmtId="0" fontId="88" fillId="28" borderId="13" xfId="2" applyFont="1" applyFill="1" applyBorder="1" applyAlignment="1">
      <alignment vertical="center"/>
    </xf>
    <xf numFmtId="0" fontId="18" fillId="9" borderId="4" xfId="2" applyFont="1" applyFill="1" applyBorder="1" applyAlignment="1">
      <alignment vertical="center"/>
    </xf>
    <xf numFmtId="0" fontId="88" fillId="8" borderId="16" xfId="2" applyFont="1" applyFill="1" applyBorder="1" applyAlignment="1">
      <alignment vertical="center"/>
    </xf>
    <xf numFmtId="0" fontId="88" fillId="24" borderId="16" xfId="2" applyFont="1" applyFill="1" applyBorder="1" applyAlignment="1">
      <alignment vertical="center"/>
    </xf>
    <xf numFmtId="0" fontId="0" fillId="0" borderId="11" xfId="0" applyBorder="1"/>
    <xf numFmtId="0" fontId="0" fillId="0" borderId="0" xfId="0" applyBorder="1"/>
    <xf numFmtId="0" fontId="0" fillId="0" borderId="35" xfId="0" applyBorder="1"/>
    <xf numFmtId="0" fontId="62" fillId="0" borderId="0" xfId="2" applyFont="1" applyFill="1" applyAlignment="1">
      <alignment horizontal="center" vertical="top" textRotation="120"/>
    </xf>
    <xf numFmtId="0" fontId="88" fillId="29" borderId="4" xfId="2" applyFont="1" applyFill="1" applyBorder="1" applyAlignment="1">
      <alignment vertical="center"/>
    </xf>
    <xf numFmtId="0" fontId="89" fillId="29" borderId="4" xfId="0" applyFont="1" applyFill="1" applyBorder="1" applyAlignment="1">
      <alignment vertical="center" wrapText="1"/>
    </xf>
    <xf numFmtId="0" fontId="88" fillId="30" borderId="4" xfId="2" applyFont="1" applyFill="1" applyBorder="1" applyAlignment="1">
      <alignment vertical="center"/>
    </xf>
    <xf numFmtId="0" fontId="89" fillId="30" borderId="13" xfId="0" applyFont="1" applyFill="1" applyBorder="1" applyAlignment="1">
      <alignment vertical="center" wrapText="1"/>
    </xf>
    <xf numFmtId="0" fontId="65" fillId="0" borderId="4" xfId="2" applyFont="1" applyBorder="1" applyAlignment="1">
      <alignment horizontal="left" vertical="center"/>
    </xf>
    <xf numFmtId="0" fontId="86" fillId="31" borderId="13" xfId="2" applyFont="1" applyFill="1" applyBorder="1" applyAlignment="1">
      <alignment vertical="center"/>
    </xf>
    <xf numFmtId="0" fontId="48" fillId="31" borderId="13" xfId="0" applyFont="1" applyFill="1" applyBorder="1" applyAlignment="1">
      <alignment vertical="center" wrapText="1"/>
    </xf>
    <xf numFmtId="0" fontId="68" fillId="0" borderId="4" xfId="0" applyFont="1" applyFill="1" applyBorder="1" applyAlignment="1">
      <alignment vertical="center" wrapText="1"/>
    </xf>
    <xf numFmtId="0" fontId="62" fillId="0" borderId="0" xfId="2" applyFont="1" applyFill="1" applyAlignment="1">
      <alignment vertical="top" textRotation="120"/>
    </xf>
    <xf numFmtId="0" fontId="19" fillId="0" borderId="4" xfId="0" applyFont="1" applyBorder="1" applyAlignment="1">
      <alignment horizontal="left" vertical="center" readingOrder="1"/>
    </xf>
    <xf numFmtId="0" fontId="66" fillId="15" borderId="0" xfId="3" applyFont="1" applyFill="1" applyBorder="1" applyAlignment="1">
      <alignment horizontal="left" vertical="center" wrapText="1" readingOrder="1"/>
    </xf>
    <xf numFmtId="0" fontId="19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66" fillId="15" borderId="21" xfId="3" applyFont="1" applyFill="1" applyBorder="1" applyAlignment="1">
      <alignment horizontal="center" vertical="center" wrapText="1" readingOrder="1"/>
    </xf>
    <xf numFmtId="0" fontId="66" fillId="15" borderId="21" xfId="3" applyFont="1" applyFill="1" applyBorder="1" applyAlignment="1">
      <alignment horizontal="left" vertical="center" wrapText="1" readingOrder="1"/>
    </xf>
    <xf numFmtId="0" fontId="66" fillId="15" borderId="21" xfId="3" applyFont="1" applyFill="1" applyBorder="1" applyAlignment="1">
      <alignment vertical="center" wrapText="1" readingOrder="1"/>
    </xf>
    <xf numFmtId="0" fontId="66" fillId="15" borderId="21" xfId="3" applyFont="1" applyFill="1" applyBorder="1" applyAlignment="1">
      <alignment horizontal="left" vertical="center" wrapText="1"/>
    </xf>
    <xf numFmtId="0" fontId="66" fillId="15" borderId="21" xfId="3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readingOrder="1"/>
    </xf>
    <xf numFmtId="0" fontId="19" fillId="0" borderId="4" xfId="3" applyFont="1" applyBorder="1" applyAlignment="1">
      <alignment horizontal="left" vertical="center"/>
    </xf>
    <xf numFmtId="0" fontId="19" fillId="0" borderId="4" xfId="3" applyFont="1" applyBorder="1" applyAlignment="1">
      <alignment horizontal="left" vertical="center" wrapText="1"/>
    </xf>
    <xf numFmtId="0" fontId="19" fillId="0" borderId="4" xfId="3" applyFont="1" applyBorder="1" applyAlignment="1">
      <alignment horizontal="center" vertical="center"/>
    </xf>
    <xf numFmtId="0" fontId="19" fillId="0" borderId="4" xfId="3" applyFont="1" applyBorder="1" applyAlignment="1">
      <alignment vertical="center" readingOrder="1"/>
    </xf>
    <xf numFmtId="0" fontId="19" fillId="0" borderId="0" xfId="3" applyFont="1" applyBorder="1" applyAlignment="1">
      <alignment vertical="center" readingOrder="1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4" xfId="22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2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vertical="center" readingOrder="1"/>
    </xf>
    <xf numFmtId="0" fontId="19" fillId="0" borderId="2" xfId="22" applyFont="1" applyBorder="1" applyAlignment="1">
      <alignment horizontal="left" vertical="center"/>
    </xf>
    <xf numFmtId="0" fontId="19" fillId="0" borderId="2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center" vertical="center"/>
    </xf>
    <xf numFmtId="0" fontId="14" fillId="32" borderId="36" xfId="0" applyFont="1" applyFill="1" applyBorder="1" applyAlignment="1">
      <alignment horizontal="center" vertical="center"/>
    </xf>
    <xf numFmtId="0" fontId="66" fillId="32" borderId="21" xfId="3" applyFont="1" applyFill="1" applyBorder="1" applyAlignment="1">
      <alignment horizontal="center" vertical="center" wrapText="1" readingOrder="1"/>
    </xf>
    <xf numFmtId="0" fontId="66" fillId="32" borderId="21" xfId="3" applyFont="1" applyFill="1" applyBorder="1" applyAlignment="1">
      <alignment horizontal="left" vertical="center" wrapText="1" readingOrder="1"/>
    </xf>
    <xf numFmtId="0" fontId="66" fillId="32" borderId="21" xfId="3" applyFont="1" applyFill="1" applyBorder="1" applyAlignment="1">
      <alignment vertical="center" wrapText="1" readingOrder="1"/>
    </xf>
    <xf numFmtId="0" fontId="66" fillId="32" borderId="21" xfId="3" applyFont="1" applyFill="1" applyBorder="1" applyAlignment="1">
      <alignment horizontal="left" vertical="center" wrapText="1"/>
    </xf>
    <xf numFmtId="0" fontId="66" fillId="32" borderId="21" xfId="3" applyFont="1" applyFill="1" applyBorder="1" applyAlignment="1">
      <alignment horizontal="center" vertical="center" wrapText="1"/>
    </xf>
    <xf numFmtId="0" fontId="89" fillId="33" borderId="0" xfId="0" applyFont="1" applyFill="1" applyAlignment="1">
      <alignment vertical="center"/>
    </xf>
    <xf numFmtId="0" fontId="89" fillId="33" borderId="0" xfId="0" applyFont="1" applyFill="1" applyAlignment="1">
      <alignment horizontal="left" vertical="center"/>
    </xf>
    <xf numFmtId="0" fontId="89" fillId="33" borderId="0" xfId="0" applyFont="1" applyFill="1" applyAlignment="1">
      <alignment vertical="center" wrapText="1"/>
    </xf>
    <xf numFmtId="0" fontId="89" fillId="33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34" borderId="0" xfId="0" applyFont="1" applyFill="1" applyAlignment="1">
      <alignment vertical="center"/>
    </xf>
    <xf numFmtId="0" fontId="19" fillId="34" borderId="0" xfId="0" applyFont="1" applyFill="1" applyAlignment="1">
      <alignment horizontal="left"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4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9" fillId="0" borderId="2" xfId="22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22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8" fillId="5" borderId="0" xfId="3" applyFont="1" applyFill="1" applyBorder="1"/>
    <xf numFmtId="0" fontId="18" fillId="5" borderId="0" xfId="3" applyFont="1" applyFill="1" applyBorder="1" applyAlignment="1"/>
    <xf numFmtId="0" fontId="88" fillId="35" borderId="0" xfId="3" applyFont="1" applyFill="1" applyBorder="1"/>
    <xf numFmtId="0" fontId="88" fillId="35" borderId="0" xfId="3" applyFont="1" applyFill="1" applyBorder="1" applyAlignment="1"/>
    <xf numFmtId="0" fontId="88" fillId="35" borderId="0" xfId="3" applyFont="1" applyFill="1" applyBorder="1" applyAlignment="1">
      <alignment horizontal="left"/>
    </xf>
    <xf numFmtId="0" fontId="85" fillId="0" borderId="0" xfId="3" applyFont="1" applyBorder="1" applyAlignment="1">
      <alignment horizontal="center"/>
    </xf>
    <xf numFmtId="0" fontId="85" fillId="0" borderId="0" xfId="3" applyFont="1" applyBorder="1"/>
    <xf numFmtId="0" fontId="104" fillId="36" borderId="0" xfId="3" applyFont="1" applyFill="1" applyBorder="1" applyAlignment="1">
      <alignment vertical="center"/>
    </xf>
    <xf numFmtId="0" fontId="104" fillId="36" borderId="0" xfId="3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/>
    </xf>
    <xf numFmtId="0" fontId="86" fillId="0" borderId="0" xfId="0" applyFont="1" applyFill="1" applyBorder="1"/>
    <xf numFmtId="0" fontId="105" fillId="0" borderId="0" xfId="0" applyFont="1" applyFill="1" applyBorder="1"/>
    <xf numFmtId="0" fontId="106" fillId="0" borderId="0" xfId="0" applyFont="1" applyFill="1" applyBorder="1"/>
    <xf numFmtId="0" fontId="86" fillId="0" borderId="0" xfId="10" applyFont="1" applyFill="1" applyBorder="1" applyAlignment="1">
      <alignment horizontal="center" vertical="center"/>
    </xf>
    <xf numFmtId="0" fontId="62" fillId="0" borderId="4" xfId="2" applyFont="1" applyFill="1" applyBorder="1" applyAlignment="1">
      <alignment vertical="center"/>
    </xf>
    <xf numFmtId="0" fontId="19" fillId="37" borderId="4" xfId="0" applyFont="1" applyFill="1" applyBorder="1" applyAlignment="1">
      <alignment horizontal="center" vertical="center" wrapText="1"/>
    </xf>
    <xf numFmtId="0" fontId="57" fillId="0" borderId="0" xfId="2" applyFont="1" applyFill="1" applyAlignment="1">
      <alignment horizontal="left" vertical="center" wrapText="1"/>
    </xf>
    <xf numFmtId="0" fontId="56" fillId="0" borderId="6" xfId="2" applyFont="1" applyFill="1" applyBorder="1" applyAlignment="1">
      <alignment vertical="center"/>
    </xf>
    <xf numFmtId="0" fontId="60" fillId="0" borderId="2" xfId="2" applyFont="1" applyFill="1" applyBorder="1" applyAlignment="1">
      <alignment vertical="center"/>
    </xf>
    <xf numFmtId="0" fontId="60" fillId="0" borderId="6" xfId="2" applyFont="1" applyFill="1" applyBorder="1" applyAlignment="1">
      <alignment vertical="center"/>
    </xf>
    <xf numFmtId="0" fontId="62" fillId="0" borderId="0" xfId="2" applyFont="1" applyFill="1" applyAlignment="1">
      <alignment vertical="center" wrapText="1"/>
    </xf>
    <xf numFmtId="0" fontId="101" fillId="3" borderId="0" xfId="2" applyFont="1" applyFill="1" applyBorder="1" applyAlignment="1">
      <alignment horizontal="center" vertical="center"/>
    </xf>
    <xf numFmtId="0" fontId="102" fillId="3" borderId="0" xfId="2" applyFont="1" applyFill="1" applyBorder="1" applyAlignment="1">
      <alignment horizontal="center" vertical="center"/>
    </xf>
    <xf numFmtId="0" fontId="100" fillId="3" borderId="0" xfId="2" applyFont="1" applyFill="1" applyBorder="1" applyAlignment="1">
      <alignment horizontal="center" vertical="center"/>
    </xf>
    <xf numFmtId="0" fontId="103" fillId="3" borderId="0" xfId="2" applyFont="1" applyFill="1" applyBorder="1" applyAlignment="1">
      <alignment horizontal="center" vertical="center"/>
    </xf>
    <xf numFmtId="0" fontId="107" fillId="0" borderId="0" xfId="0" applyFont="1" applyFill="1" applyBorder="1"/>
    <xf numFmtId="0" fontId="55" fillId="0" borderId="0" xfId="2" applyFont="1" applyFill="1" applyAlignment="1">
      <alignment horizontal="center" vertical="top"/>
    </xf>
    <xf numFmtId="0" fontId="63" fillId="0" borderId="4" xfId="2" applyFont="1" applyFill="1" applyBorder="1" applyAlignment="1">
      <alignment horizontal="center" vertical="top"/>
    </xf>
    <xf numFmtId="0" fontId="64" fillId="0" borderId="4" xfId="3" applyFont="1" applyFill="1" applyBorder="1" applyAlignment="1">
      <alignment horizontal="center" vertical="top"/>
    </xf>
    <xf numFmtId="0" fontId="68" fillId="0" borderId="4" xfId="0" applyFont="1" applyFill="1" applyBorder="1" applyAlignment="1">
      <alignment vertical="top" wrapText="1"/>
    </xf>
    <xf numFmtId="0" fontId="69" fillId="0" borderId="4" xfId="5" applyFont="1" applyFill="1" applyBorder="1" applyAlignment="1">
      <alignment vertical="top" wrapText="1"/>
    </xf>
    <xf numFmtId="0" fontId="63" fillId="0" borderId="4" xfId="0" applyFont="1" applyFill="1" applyBorder="1" applyAlignment="1">
      <alignment horizontal="left" vertical="top" wrapText="1"/>
    </xf>
    <xf numFmtId="0" fontId="56" fillId="0" borderId="0" xfId="2" applyFont="1" applyFill="1" applyAlignment="1">
      <alignment horizontal="center" vertical="top" textRotation="120"/>
    </xf>
    <xf numFmtId="0" fontId="108" fillId="0" borderId="4" xfId="0" applyFont="1" applyFill="1" applyBorder="1" applyAlignment="1">
      <alignment vertical="top" wrapText="1"/>
    </xf>
    <xf numFmtId="0" fontId="58" fillId="0" borderId="0" xfId="2" applyFont="1" applyFill="1" applyAlignment="1">
      <alignment horizontal="left" vertical="center"/>
    </xf>
    <xf numFmtId="0" fontId="59" fillId="0" borderId="6" xfId="2" applyFont="1" applyFill="1" applyBorder="1" applyAlignment="1">
      <alignment vertical="center"/>
    </xf>
    <xf numFmtId="0" fontId="109" fillId="0" borderId="0" xfId="2" applyFont="1">
      <alignment vertical="center"/>
    </xf>
    <xf numFmtId="0" fontId="110" fillId="0" borderId="0" xfId="2" applyFont="1">
      <alignment vertical="center"/>
    </xf>
    <xf numFmtId="0" fontId="111" fillId="0" borderId="0" xfId="2" applyFont="1" applyFill="1">
      <alignment vertical="center"/>
    </xf>
    <xf numFmtId="0" fontId="110" fillId="0" borderId="0" xfId="2" applyFont="1" applyFill="1">
      <alignment vertical="center"/>
    </xf>
    <xf numFmtId="0" fontId="110" fillId="0" borderId="0" xfId="2" applyFont="1" applyAlignment="1">
      <alignment horizontal="center" vertical="center"/>
    </xf>
    <xf numFmtId="0" fontId="110" fillId="0" borderId="0" xfId="2" applyFont="1" applyAlignment="1">
      <alignment horizontal="center" vertical="center" wrapText="1"/>
    </xf>
    <xf numFmtId="0" fontId="110" fillId="0" borderId="0" xfId="2" applyFont="1" applyAlignment="1">
      <alignment vertical="center"/>
    </xf>
    <xf numFmtId="0" fontId="110" fillId="0" borderId="0" xfId="2" applyFont="1" applyAlignment="1">
      <alignment horizontal="left" vertical="center"/>
    </xf>
    <xf numFmtId="0" fontId="110" fillId="0" borderId="0" xfId="2" applyFont="1" applyFill="1" applyAlignment="1">
      <alignment vertical="center"/>
    </xf>
    <xf numFmtId="0" fontId="110" fillId="0" borderId="0" xfId="2" applyFont="1" applyFill="1" applyAlignment="1">
      <alignment vertical="center" wrapText="1"/>
    </xf>
    <xf numFmtId="14" fontId="113" fillId="0" borderId="0" xfId="3" applyNumberFormat="1" applyFont="1" applyBorder="1" applyAlignment="1">
      <alignment horizontal="center"/>
    </xf>
    <xf numFmtId="14" fontId="114" fillId="17" borderId="0" xfId="3" applyNumberFormat="1" applyFont="1" applyFill="1" applyBorder="1" applyAlignment="1">
      <alignment horizontal="center" vertical="center" wrapText="1"/>
    </xf>
    <xf numFmtId="14" fontId="113" fillId="0" borderId="0" xfId="0" applyNumberFormat="1" applyFont="1" applyFill="1" applyBorder="1" applyAlignment="1">
      <alignment horizontal="center"/>
    </xf>
    <xf numFmtId="14" fontId="113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vertical="center" readingOrder="1"/>
    </xf>
    <xf numFmtId="0" fontId="0" fillId="0" borderId="4" xfId="0" applyBorder="1" applyAlignment="1">
      <alignment vertical="center"/>
    </xf>
    <xf numFmtId="0" fontId="14" fillId="0" borderId="0" xfId="4" applyFont="1" applyAlignment="1">
      <alignment horizontal="center" vertical="center"/>
    </xf>
    <xf numFmtId="0" fontId="50" fillId="0" borderId="0" xfId="4" applyFont="1" applyAlignment="1">
      <alignment horizontal="center" vertical="center"/>
    </xf>
    <xf numFmtId="0" fontId="49" fillId="0" borderId="0" xfId="4" applyFont="1" applyAlignment="1">
      <alignment horizontal="center" vertical="center"/>
    </xf>
    <xf numFmtId="0" fontId="14" fillId="14" borderId="0" xfId="4" applyFont="1" applyFill="1" applyAlignment="1">
      <alignment horizontal="center" vertical="center"/>
    </xf>
    <xf numFmtId="57" fontId="14" fillId="14" borderId="0" xfId="4" applyNumberFormat="1" applyFont="1" applyFill="1" applyAlignment="1">
      <alignment horizontal="center" vertical="center"/>
    </xf>
    <xf numFmtId="57" fontId="40" fillId="14" borderId="0" xfId="4" applyNumberFormat="1" applyFont="1" applyFill="1" applyAlignment="1">
      <alignment horizontal="center" vertical="center"/>
    </xf>
    <xf numFmtId="0" fontId="14" fillId="14" borderId="0" xfId="4" applyFont="1" applyFill="1">
      <alignment vertical="center"/>
    </xf>
    <xf numFmtId="0" fontId="14" fillId="19" borderId="0" xfId="4" applyFont="1" applyFill="1" applyAlignment="1">
      <alignment horizontal="center" vertical="center"/>
    </xf>
    <xf numFmtId="0" fontId="19" fillId="13" borderId="4" xfId="4" applyFont="1" applyFill="1" applyBorder="1" applyAlignment="1">
      <alignment horizontal="center" vertical="center"/>
    </xf>
    <xf numFmtId="57" fontId="19" fillId="13" borderId="4" xfId="4" applyNumberFormat="1" applyFont="1" applyFill="1" applyBorder="1" applyAlignment="1">
      <alignment horizontal="right" vertical="center"/>
    </xf>
    <xf numFmtId="57" fontId="20" fillId="13" borderId="4" xfId="4" applyNumberFormat="1" applyFont="1" applyFill="1" applyBorder="1" applyAlignment="1">
      <alignment horizontal="right" vertical="center"/>
    </xf>
    <xf numFmtId="0" fontId="19" fillId="3" borderId="4" xfId="4" applyFont="1" applyFill="1" applyBorder="1" applyAlignment="1">
      <alignment vertical="center" wrapText="1"/>
    </xf>
    <xf numFmtId="0" fontId="19" fillId="3" borderId="4" xfId="4" applyFont="1" applyFill="1" applyBorder="1">
      <alignment vertical="center"/>
    </xf>
    <xf numFmtId="0" fontId="19" fillId="0" borderId="4" xfId="4" applyFont="1" applyBorder="1" applyAlignment="1">
      <alignment horizontal="center" vertical="center"/>
    </xf>
    <xf numFmtId="57" fontId="19" fillId="3" borderId="4" xfId="4" applyNumberFormat="1" applyFont="1" applyFill="1" applyBorder="1" applyAlignment="1">
      <alignment horizontal="right" vertical="center"/>
    </xf>
    <xf numFmtId="57" fontId="20" fillId="3" borderId="4" xfId="4" applyNumberFormat="1" applyFont="1" applyFill="1" applyBorder="1" applyAlignment="1">
      <alignment horizontal="right" vertical="center"/>
    </xf>
    <xf numFmtId="0" fontId="45" fillId="3" borderId="4" xfId="4" applyFont="1" applyFill="1" applyBorder="1">
      <alignment vertical="center"/>
    </xf>
    <xf numFmtId="0" fontId="19" fillId="3" borderId="4" xfId="4" applyFont="1" applyFill="1" applyBorder="1" applyAlignment="1">
      <alignment horizontal="center" vertical="center"/>
    </xf>
    <xf numFmtId="0" fontId="19" fillId="5" borderId="4" xfId="4" applyFont="1" applyFill="1" applyBorder="1" applyAlignment="1">
      <alignment horizontal="center" vertical="center"/>
    </xf>
    <xf numFmtId="57" fontId="19" fillId="5" borderId="4" xfId="4" applyNumberFormat="1" applyFont="1" applyFill="1" applyBorder="1" applyAlignment="1">
      <alignment horizontal="right" vertical="center"/>
    </xf>
    <xf numFmtId="57" fontId="20" fillId="5" borderId="4" xfId="4" applyNumberFormat="1" applyFont="1" applyFill="1" applyBorder="1" applyAlignment="1">
      <alignment horizontal="right" vertical="center"/>
    </xf>
    <xf numFmtId="0" fontId="48" fillId="5" borderId="4" xfId="4" applyFont="1" applyFill="1" applyBorder="1">
      <alignment vertical="center"/>
    </xf>
    <xf numFmtId="178" fontId="48" fillId="5" borderId="4" xfId="4" applyNumberFormat="1" applyFont="1" applyFill="1" applyBorder="1">
      <alignment vertical="center"/>
    </xf>
    <xf numFmtId="57" fontId="48" fillId="5" borderId="4" xfId="4" applyNumberFormat="1" applyFont="1" applyFill="1" applyBorder="1" applyAlignment="1">
      <alignment horizontal="right" vertical="center"/>
    </xf>
    <xf numFmtId="0" fontId="19" fillId="5" borderId="4" xfId="4" applyFont="1" applyFill="1" applyBorder="1" applyAlignment="1">
      <alignment vertical="center" wrapText="1"/>
    </xf>
    <xf numFmtId="0" fontId="19" fillId="0" borderId="4" xfId="4" applyFont="1" applyFill="1" applyBorder="1" applyAlignment="1">
      <alignment horizontal="center" vertical="center"/>
    </xf>
    <xf numFmtId="57" fontId="19" fillId="0" borderId="4" xfId="4" applyNumberFormat="1" applyFont="1" applyFill="1" applyBorder="1" applyAlignment="1">
      <alignment horizontal="right" vertical="center"/>
    </xf>
    <xf numFmtId="57" fontId="20" fillId="0" borderId="4" xfId="4" applyNumberFormat="1" applyFont="1" applyFill="1" applyBorder="1" applyAlignment="1">
      <alignment horizontal="right" vertical="center"/>
    </xf>
    <xf numFmtId="0" fontId="14" fillId="3" borderId="4" xfId="4" applyFont="1" applyFill="1" applyBorder="1">
      <alignment vertical="center"/>
    </xf>
    <xf numFmtId="0" fontId="46" fillId="3" borderId="4" xfId="4" applyFont="1" applyFill="1" applyBorder="1">
      <alignment vertical="center"/>
    </xf>
    <xf numFmtId="0" fontId="14" fillId="19" borderId="0" xfId="4" applyFont="1" applyFill="1" applyBorder="1" applyAlignment="1">
      <alignment horizontal="center" vertical="center"/>
    </xf>
    <xf numFmtId="0" fontId="19" fillId="5" borderId="4" xfId="4" applyFont="1" applyFill="1" applyBorder="1">
      <alignment vertical="center"/>
    </xf>
    <xf numFmtId="0" fontId="14" fillId="19" borderId="25" xfId="4" applyFont="1" applyFill="1" applyBorder="1" applyAlignment="1">
      <alignment horizontal="center" vertical="center"/>
    </xf>
    <xf numFmtId="0" fontId="19" fillId="5" borderId="26" xfId="4" applyFont="1" applyFill="1" applyBorder="1" applyAlignment="1">
      <alignment horizontal="center" vertical="center"/>
    </xf>
    <xf numFmtId="57" fontId="19" fillId="5" borderId="26" xfId="4" applyNumberFormat="1" applyFont="1" applyFill="1" applyBorder="1" applyAlignment="1">
      <alignment horizontal="right" vertical="center"/>
    </xf>
    <xf numFmtId="57" fontId="20" fillId="5" borderId="26" xfId="4" applyNumberFormat="1" applyFont="1" applyFill="1" applyBorder="1" applyAlignment="1">
      <alignment horizontal="right" vertical="center"/>
    </xf>
    <xf numFmtId="0" fontId="19" fillId="5" borderId="26" xfId="4" applyFont="1" applyFill="1" applyBorder="1">
      <alignment vertical="center"/>
    </xf>
    <xf numFmtId="0" fontId="14" fillId="9" borderId="0" xfId="4" applyFont="1" applyFill="1" applyAlignment="1">
      <alignment horizontal="center" vertical="center"/>
    </xf>
    <xf numFmtId="0" fontId="19" fillId="13" borderId="13" xfId="4" applyFont="1" applyFill="1" applyBorder="1" applyAlignment="1">
      <alignment horizontal="center" vertical="center"/>
    </xf>
    <xf numFmtId="57" fontId="19" fillId="13" borderId="13" xfId="4" applyNumberFormat="1" applyFont="1" applyFill="1" applyBorder="1" applyAlignment="1">
      <alignment horizontal="right" vertical="center"/>
    </xf>
    <xf numFmtId="57" fontId="20" fillId="13" borderId="13" xfId="4" applyNumberFormat="1" applyFont="1" applyFill="1" applyBorder="1" applyAlignment="1">
      <alignment horizontal="right" vertical="center"/>
    </xf>
    <xf numFmtId="0" fontId="19" fillId="3" borderId="13" xfId="4" applyFont="1" applyFill="1" applyBorder="1" applyAlignment="1">
      <alignment vertical="center" wrapText="1"/>
    </xf>
    <xf numFmtId="0" fontId="20" fillId="3" borderId="4" xfId="4" applyFont="1" applyFill="1" applyBorder="1" applyAlignment="1">
      <alignment vertical="center" wrapText="1"/>
    </xf>
    <xf numFmtId="0" fontId="14" fillId="3" borderId="0" xfId="4" applyFont="1" applyFill="1">
      <alignment vertical="center"/>
    </xf>
    <xf numFmtId="0" fontId="20" fillId="5" borderId="4" xfId="4" applyFont="1" applyFill="1" applyBorder="1" applyAlignment="1">
      <alignment vertical="center" wrapText="1"/>
    </xf>
    <xf numFmtId="0" fontId="14" fillId="5" borderId="26" xfId="4" applyFont="1" applyFill="1" applyBorder="1">
      <alignment vertical="center"/>
    </xf>
    <xf numFmtId="0" fontId="19" fillId="0" borderId="13" xfId="4" applyFont="1" applyBorder="1" applyAlignment="1">
      <alignment horizontal="center" vertical="center"/>
    </xf>
    <xf numFmtId="57" fontId="19" fillId="3" borderId="13" xfId="4" applyNumberFormat="1" applyFont="1" applyFill="1" applyBorder="1" applyAlignment="1">
      <alignment horizontal="right" vertical="center"/>
    </xf>
    <xf numFmtId="57" fontId="20" fillId="3" borderId="13" xfId="4" applyNumberFormat="1" applyFont="1" applyFill="1" applyBorder="1" applyAlignment="1">
      <alignment horizontal="right" vertical="center"/>
    </xf>
    <xf numFmtId="0" fontId="14" fillId="3" borderId="13" xfId="4" applyFont="1" applyFill="1" applyBorder="1">
      <alignment vertical="center"/>
    </xf>
    <xf numFmtId="0" fontId="19" fillId="0" borderId="26" xfId="4" applyFont="1" applyBorder="1" applyAlignment="1">
      <alignment horizontal="center" vertical="center"/>
    </xf>
    <xf numFmtId="57" fontId="19" fillId="3" borderId="26" xfId="4" applyNumberFormat="1" applyFont="1" applyFill="1" applyBorder="1" applyAlignment="1">
      <alignment horizontal="right" vertical="center"/>
    </xf>
    <xf numFmtId="57" fontId="20" fillId="3" borderId="26" xfId="4" applyNumberFormat="1" applyFont="1" applyFill="1" applyBorder="1" applyAlignment="1">
      <alignment horizontal="right" vertical="center"/>
    </xf>
    <xf numFmtId="0" fontId="45" fillId="3" borderId="26" xfId="4" applyFont="1" applyFill="1" applyBorder="1">
      <alignment vertical="center"/>
    </xf>
    <xf numFmtId="0" fontId="19" fillId="5" borderId="13" xfId="4" applyFont="1" applyFill="1" applyBorder="1" applyAlignment="1">
      <alignment horizontal="center" vertical="center"/>
    </xf>
    <xf numFmtId="57" fontId="19" fillId="5" borderId="13" xfId="4" applyNumberFormat="1" applyFont="1" applyFill="1" applyBorder="1" applyAlignment="1">
      <alignment horizontal="right" vertical="center"/>
    </xf>
    <xf numFmtId="57" fontId="20" fillId="5" borderId="13" xfId="4" applyNumberFormat="1" applyFont="1" applyFill="1" applyBorder="1" applyAlignment="1">
      <alignment horizontal="right" vertical="center"/>
    </xf>
    <xf numFmtId="0" fontId="45" fillId="5" borderId="13" xfId="4" applyFont="1" applyFill="1" applyBorder="1">
      <alignment vertical="center"/>
    </xf>
    <xf numFmtId="0" fontId="45" fillId="5" borderId="4" xfId="4" applyFont="1" applyFill="1" applyBorder="1">
      <alignment vertical="center"/>
    </xf>
    <xf numFmtId="0" fontId="14" fillId="9" borderId="14" xfId="4" applyFont="1" applyFill="1" applyBorder="1" applyAlignment="1">
      <alignment horizontal="center" vertical="center"/>
    </xf>
    <xf numFmtId="0" fontId="19" fillId="5" borderId="34" xfId="4" applyFont="1" applyFill="1" applyBorder="1" applyAlignment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2" borderId="4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19" fillId="2" borderId="4" xfId="3" applyFont="1" applyFill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19" fillId="3" borderId="4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37" borderId="4" xfId="3" applyFont="1" applyFill="1" applyBorder="1" applyAlignment="1">
      <alignment horizontal="center" vertical="center" wrapText="1"/>
    </xf>
    <xf numFmtId="0" fontId="19" fillId="20" borderId="4" xfId="3" applyFont="1" applyFill="1" applyBorder="1" applyAlignment="1">
      <alignment horizontal="center" vertical="center" wrapText="1"/>
    </xf>
    <xf numFmtId="0" fontId="19" fillId="3" borderId="4" xfId="3" applyFont="1" applyFill="1" applyBorder="1" applyAlignment="1">
      <alignment horizontal="left" vertical="center" wrapText="1"/>
    </xf>
    <xf numFmtId="0" fontId="121" fillId="3" borderId="4" xfId="23" applyFill="1" applyBorder="1" applyAlignment="1">
      <alignment horizontal="left" vertical="center" wrapText="1"/>
    </xf>
    <xf numFmtId="0" fontId="62" fillId="0" borderId="4" xfId="2" applyFont="1" applyBorder="1">
      <alignment vertical="center"/>
    </xf>
    <xf numFmtId="0" fontId="62" fillId="0" borderId="0" xfId="2" applyFont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62" fillId="0" borderId="4" xfId="2" applyFont="1" applyFill="1" applyBorder="1" applyAlignment="1">
      <alignment vertical="center" wrapText="1"/>
    </xf>
    <xf numFmtId="0" fontId="62" fillId="0" borderId="0" xfId="2" applyFont="1" applyBorder="1" applyAlignment="1">
      <alignment horizontal="left" vertical="center"/>
    </xf>
    <xf numFmtId="0" fontId="60" fillId="0" borderId="0" xfId="2" applyFont="1" applyBorder="1" applyAlignment="1">
      <alignment horizontal="center" vertical="center"/>
    </xf>
    <xf numFmtId="0" fontId="62" fillId="0" borderId="4" xfId="2" applyFont="1" applyFill="1" applyBorder="1" applyAlignment="1">
      <alignment horizontal="left" vertical="center"/>
    </xf>
    <xf numFmtId="0" fontId="112" fillId="0" borderId="4" xfId="2" applyFont="1" applyFill="1" applyBorder="1" applyAlignment="1">
      <alignment horizontal="left" vertical="center"/>
    </xf>
    <xf numFmtId="0" fontId="122" fillId="0" borderId="4" xfId="2" applyFont="1" applyBorder="1" applyAlignment="1">
      <alignment horizontal="left" vertical="center"/>
    </xf>
    <xf numFmtId="0" fontId="62" fillId="0" borderId="4" xfId="2" applyFont="1" applyFill="1" applyBorder="1" applyAlignment="1">
      <alignment horizontal="left" vertical="center" wrapText="1"/>
    </xf>
    <xf numFmtId="0" fontId="62" fillId="0" borderId="4" xfId="2" applyFont="1" applyBorder="1" applyAlignment="1">
      <alignment horizontal="left" vertical="center" wrapText="1"/>
    </xf>
    <xf numFmtId="0" fontId="108" fillId="7" borderId="4" xfId="0" applyFont="1" applyFill="1" applyBorder="1" applyAlignment="1">
      <alignment vertical="center" wrapText="1"/>
    </xf>
    <xf numFmtId="0" fontId="14" fillId="0" borderId="0" xfId="4" applyFont="1">
      <alignment vertical="center"/>
    </xf>
    <xf numFmtId="0" fontId="19" fillId="0" borderId="0" xfId="4" applyFont="1">
      <alignment vertical="center"/>
    </xf>
    <xf numFmtId="178" fontId="19" fillId="0" borderId="0" xfId="4" applyNumberFormat="1" applyFont="1" applyAlignment="1">
      <alignment horizontal="center" vertical="center"/>
    </xf>
    <xf numFmtId="178" fontId="19" fillId="0" borderId="0" xfId="4" applyNumberFormat="1" applyFont="1">
      <alignment vertical="center"/>
    </xf>
    <xf numFmtId="0" fontId="19" fillId="2" borderId="0" xfId="4" applyFont="1" applyFill="1">
      <alignment vertical="center"/>
    </xf>
    <xf numFmtId="178" fontId="19" fillId="2" borderId="0" xfId="4" applyNumberFormat="1" applyFont="1" applyFill="1" applyAlignment="1">
      <alignment horizontal="center" vertical="center"/>
    </xf>
    <xf numFmtId="178" fontId="19" fillId="2" borderId="0" xfId="4" applyNumberFormat="1" applyFont="1" applyFill="1">
      <alignment vertical="center"/>
    </xf>
    <xf numFmtId="178" fontId="80" fillId="0" borderId="4" xfId="0" applyNumberFormat="1" applyFont="1" applyFill="1" applyBorder="1" applyAlignment="1">
      <alignment vertical="top" wrapText="1"/>
    </xf>
    <xf numFmtId="178" fontId="68" fillId="0" borderId="4" xfId="0" applyNumberFormat="1" applyFont="1" applyFill="1" applyBorder="1" applyAlignment="1">
      <alignment vertical="top" wrapText="1"/>
    </xf>
    <xf numFmtId="0" fontId="104" fillId="17" borderId="0" xfId="3" applyFont="1" applyFill="1" applyBorder="1" applyAlignment="1">
      <alignment horizontal="center" vertical="center"/>
    </xf>
    <xf numFmtId="0" fontId="104" fillId="17" borderId="0" xfId="3" applyFont="1" applyFill="1" applyBorder="1" applyAlignment="1">
      <alignment horizontal="left" vertical="center"/>
    </xf>
    <xf numFmtId="0" fontId="104" fillId="17" borderId="0" xfId="3" applyFont="1" applyFill="1" applyBorder="1" applyAlignment="1">
      <alignment vertical="center"/>
    </xf>
    <xf numFmtId="0" fontId="24" fillId="17" borderId="0" xfId="3" applyFont="1" applyFill="1" applyBorder="1" applyAlignment="1">
      <alignment vertical="center"/>
    </xf>
    <xf numFmtId="0" fontId="104" fillId="17" borderId="0" xfId="3" applyFont="1" applyFill="1" applyBorder="1" applyAlignment="1">
      <alignment horizontal="left" vertical="center" wrapText="1"/>
    </xf>
    <xf numFmtId="0" fontId="123" fillId="0" borderId="0" xfId="2" applyFont="1" applyAlignment="1">
      <alignment horizontal="left" vertical="center" wrapText="1"/>
    </xf>
    <xf numFmtId="0" fontId="124" fillId="0" borderId="6" xfId="2" applyFont="1" applyBorder="1" applyAlignment="1">
      <alignment vertical="center"/>
    </xf>
    <xf numFmtId="0" fontId="125" fillId="0" borderId="2" xfId="2" applyFont="1" applyBorder="1" applyAlignment="1">
      <alignment vertical="center"/>
    </xf>
    <xf numFmtId="0" fontId="125" fillId="0" borderId="6" xfId="2" applyFont="1" applyBorder="1" applyAlignment="1">
      <alignment vertical="center"/>
    </xf>
    <xf numFmtId="0" fontId="126" fillId="0" borderId="4" xfId="3" applyFont="1" applyFill="1" applyBorder="1" applyAlignment="1">
      <alignment horizontal="center" vertical="top"/>
    </xf>
    <xf numFmtId="0" fontId="127" fillId="0" borderId="4" xfId="2" applyFont="1" applyBorder="1" applyAlignment="1">
      <alignment vertical="center" wrapText="1"/>
    </xf>
    <xf numFmtId="0" fontId="127" fillId="0" borderId="0" xfId="2" applyFont="1" applyAlignment="1">
      <alignment vertical="center" wrapText="1"/>
    </xf>
    <xf numFmtId="0" fontId="128" fillId="0" borderId="0" xfId="2" applyFont="1">
      <alignment vertical="center"/>
    </xf>
    <xf numFmtId="0" fontId="128" fillId="0" borderId="0" xfId="2" applyFont="1" applyAlignment="1">
      <alignment vertical="center" wrapText="1"/>
    </xf>
    <xf numFmtId="0" fontId="129" fillId="0" borderId="0" xfId="2" applyFont="1" applyFill="1" applyAlignment="1">
      <alignment horizontal="left" vertical="center" wrapText="1"/>
    </xf>
    <xf numFmtId="0" fontId="124" fillId="0" borderId="6" xfId="2" applyFont="1" applyFill="1" applyBorder="1" applyAlignment="1">
      <alignment vertical="center"/>
    </xf>
    <xf numFmtId="0" fontId="125" fillId="0" borderId="3" xfId="2" applyFont="1" applyFill="1" applyBorder="1" applyAlignment="1">
      <alignment vertical="center"/>
    </xf>
    <xf numFmtId="0" fontId="125" fillId="0" borderId="7" xfId="2" applyFont="1" applyFill="1" applyBorder="1" applyAlignment="1">
      <alignment vertical="center"/>
    </xf>
    <xf numFmtId="0" fontId="126" fillId="0" borderId="4" xfId="3" applyFont="1" applyFill="1" applyBorder="1" applyAlignment="1">
      <alignment horizontal="center" vertical="top" wrapText="1"/>
    </xf>
    <xf numFmtId="0" fontId="125" fillId="0" borderId="4" xfId="2" applyFont="1" applyFill="1" applyBorder="1" applyAlignment="1">
      <alignment vertical="center" wrapText="1"/>
    </xf>
    <xf numFmtId="0" fontId="125" fillId="0" borderId="4" xfId="2" applyFont="1" applyFill="1" applyBorder="1" applyAlignment="1">
      <alignment vertical="center"/>
    </xf>
    <xf numFmtId="0" fontId="125" fillId="0" borderId="0" xfId="2" applyFont="1" applyFill="1" applyAlignment="1">
      <alignment vertical="center" wrapText="1"/>
    </xf>
    <xf numFmtId="0" fontId="128" fillId="0" borderId="0" xfId="2" applyFont="1" applyFill="1">
      <alignment vertical="center"/>
    </xf>
    <xf numFmtId="0" fontId="130" fillId="0" borderId="0" xfId="2" applyFont="1" applyFill="1" applyAlignment="1">
      <alignment vertical="center" wrapText="1"/>
    </xf>
    <xf numFmtId="14" fontId="85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 wrapText="1"/>
    </xf>
    <xf numFmtId="0" fontId="131" fillId="0" borderId="4" xfId="2" applyFont="1" applyBorder="1" applyAlignment="1">
      <alignment horizontal="left" vertical="center"/>
    </xf>
    <xf numFmtId="0" fontId="46" fillId="0" borderId="4" xfId="4" applyFont="1" applyBorder="1" applyAlignment="1">
      <alignment horizontal="center" vertical="center"/>
    </xf>
    <xf numFmtId="0" fontId="45" fillId="0" borderId="4" xfId="4" applyFont="1" applyBorder="1" applyAlignment="1">
      <alignment horizontal="center" vertical="center"/>
    </xf>
    <xf numFmtId="0" fontId="51" fillId="0" borderId="0" xfId="21" applyFont="1" applyAlignment="1">
      <alignment horizontal="center" vertical="center"/>
    </xf>
    <xf numFmtId="0" fontId="47" fillId="0" borderId="15" xfId="4" applyFont="1" applyBorder="1" applyAlignment="1">
      <alignment horizontal="center" vertical="center"/>
    </xf>
    <xf numFmtId="0" fontId="47" fillId="0" borderId="13" xfId="4" applyFont="1" applyBorder="1" applyAlignment="1">
      <alignment horizontal="center" vertical="center"/>
    </xf>
    <xf numFmtId="0" fontId="46" fillId="0" borderId="15" xfId="4" applyFont="1" applyBorder="1" applyAlignment="1">
      <alignment horizontal="center" vertical="center"/>
    </xf>
    <xf numFmtId="0" fontId="46" fillId="0" borderId="13" xfId="4" applyFont="1" applyBorder="1" applyAlignment="1">
      <alignment horizontal="center" vertical="center"/>
    </xf>
    <xf numFmtId="0" fontId="45" fillId="0" borderId="15" xfId="4" applyFont="1" applyBorder="1" applyAlignment="1">
      <alignment horizontal="center" vertical="center"/>
    </xf>
    <xf numFmtId="0" fontId="45" fillId="0" borderId="13" xfId="4" applyFont="1" applyBorder="1" applyAlignment="1">
      <alignment horizontal="center" vertical="center"/>
    </xf>
    <xf numFmtId="0" fontId="46" fillId="5" borderId="15" xfId="4" applyFont="1" applyFill="1" applyBorder="1" applyAlignment="1">
      <alignment horizontal="center" vertical="center"/>
    </xf>
    <xf numFmtId="0" fontId="46" fillId="5" borderId="16" xfId="4" applyFont="1" applyFill="1" applyBorder="1" applyAlignment="1">
      <alignment horizontal="center" vertical="center"/>
    </xf>
    <xf numFmtId="0" fontId="46" fillId="5" borderId="13" xfId="4" applyFont="1" applyFill="1" applyBorder="1" applyAlignment="1">
      <alignment horizontal="center" vertical="center"/>
    </xf>
    <xf numFmtId="0" fontId="45" fillId="5" borderId="15" xfId="4" applyFont="1" applyFill="1" applyBorder="1" applyAlignment="1">
      <alignment horizontal="center" vertical="center"/>
    </xf>
    <xf numFmtId="0" fontId="45" fillId="5" borderId="16" xfId="4" applyFont="1" applyFill="1" applyBorder="1" applyAlignment="1">
      <alignment horizontal="center" vertical="center"/>
    </xf>
    <xf numFmtId="0" fontId="45" fillId="5" borderId="13" xfId="4" applyFont="1" applyFill="1" applyBorder="1" applyAlignment="1">
      <alignment horizontal="center" vertical="center"/>
    </xf>
    <xf numFmtId="0" fontId="46" fillId="0" borderId="15" xfId="4" applyFont="1" applyFill="1" applyBorder="1" applyAlignment="1">
      <alignment horizontal="center" vertical="center"/>
    </xf>
    <xf numFmtId="0" fontId="46" fillId="0" borderId="13" xfId="4" applyFont="1" applyFill="1" applyBorder="1" applyAlignment="1">
      <alignment horizontal="center" vertical="center"/>
    </xf>
    <xf numFmtId="0" fontId="45" fillId="0" borderId="15" xfId="4" applyFont="1" applyFill="1" applyBorder="1" applyAlignment="1">
      <alignment horizontal="center" vertical="center"/>
    </xf>
    <xf numFmtId="0" fontId="45" fillId="0" borderId="13" xfId="4" applyFont="1" applyFill="1" applyBorder="1" applyAlignment="1">
      <alignment horizontal="center" vertical="center"/>
    </xf>
    <xf numFmtId="0" fontId="46" fillId="5" borderId="4" xfId="4" applyFont="1" applyFill="1" applyBorder="1" applyAlignment="1">
      <alignment horizontal="center" vertical="center"/>
    </xf>
    <xf numFmtId="0" fontId="46" fillId="5" borderId="26" xfId="4" applyFont="1" applyFill="1" applyBorder="1" applyAlignment="1">
      <alignment horizontal="center" vertical="center"/>
    </xf>
    <xf numFmtId="0" fontId="45" fillId="5" borderId="4" xfId="4" applyFont="1" applyFill="1" applyBorder="1" applyAlignment="1">
      <alignment horizontal="center" vertical="center"/>
    </xf>
    <xf numFmtId="0" fontId="45" fillId="5" borderId="26" xfId="4" applyFont="1" applyFill="1" applyBorder="1" applyAlignment="1">
      <alignment horizontal="center" vertical="center"/>
    </xf>
    <xf numFmtId="0" fontId="47" fillId="13" borderId="16" xfId="4" applyFont="1" applyFill="1" applyBorder="1" applyAlignment="1">
      <alignment horizontal="center" vertical="center"/>
    </xf>
    <xf numFmtId="0" fontId="47" fillId="13" borderId="13" xfId="4" applyFont="1" applyFill="1" applyBorder="1" applyAlignment="1">
      <alignment horizontal="center" vertical="center"/>
    </xf>
    <xf numFmtId="0" fontId="45" fillId="5" borderId="3" xfId="4" applyFont="1" applyFill="1" applyBorder="1" applyAlignment="1">
      <alignment horizontal="center" vertical="center"/>
    </xf>
    <xf numFmtId="0" fontId="45" fillId="5" borderId="14" xfId="4" applyFont="1" applyFill="1" applyBorder="1" applyAlignment="1">
      <alignment horizontal="center" vertical="center"/>
    </xf>
    <xf numFmtId="0" fontId="45" fillId="5" borderId="27" xfId="4" applyFont="1" applyFill="1" applyBorder="1" applyAlignment="1">
      <alignment horizontal="center" vertical="center"/>
    </xf>
    <xf numFmtId="0" fontId="45" fillId="5" borderId="39" xfId="4" applyFont="1" applyFill="1" applyBorder="1" applyAlignment="1">
      <alignment horizontal="center" vertical="center"/>
    </xf>
    <xf numFmtId="0" fontId="45" fillId="5" borderId="34" xfId="4" applyFont="1" applyFill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readingOrder="1"/>
    </xf>
    <xf numFmtId="0" fontId="19" fillId="0" borderId="16" xfId="0" applyFont="1" applyBorder="1" applyAlignment="1">
      <alignment horizontal="left" vertical="center" readingOrder="1"/>
    </xf>
    <xf numFmtId="0" fontId="19" fillId="0" borderId="13" xfId="0" applyFont="1" applyBorder="1" applyAlignment="1">
      <alignment horizontal="left" vertical="center" readingOrder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readingOrder="1"/>
    </xf>
    <xf numFmtId="0" fontId="19" fillId="0" borderId="3" xfId="0" applyFont="1" applyBorder="1" applyAlignment="1">
      <alignment horizontal="left" vertical="center" readingOrder="1"/>
    </xf>
    <xf numFmtId="0" fontId="19" fillId="0" borderId="12" xfId="0" applyFont="1" applyBorder="1" applyAlignment="1">
      <alignment horizontal="left" vertical="center" readingOrder="1"/>
    </xf>
    <xf numFmtId="0" fontId="19" fillId="0" borderId="14" xfId="0" applyFont="1" applyBorder="1" applyAlignment="1">
      <alignment horizontal="left" vertical="center" readingOrder="1"/>
    </xf>
    <xf numFmtId="0" fontId="19" fillId="0" borderId="5" xfId="0" applyFont="1" applyBorder="1" applyAlignment="1">
      <alignment horizontal="left" vertical="center" readingOrder="1"/>
    </xf>
    <xf numFmtId="0" fontId="19" fillId="0" borderId="7" xfId="0" applyFont="1" applyBorder="1" applyAlignment="1">
      <alignment horizontal="left" vertical="center" readingOrder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66" fillId="15" borderId="17" xfId="0" applyFont="1" applyFill="1" applyBorder="1" applyAlignment="1">
      <alignment horizontal="center" vertical="center" wrapText="1" readingOrder="1"/>
    </xf>
    <xf numFmtId="0" fontId="66" fillId="15" borderId="18" xfId="0" applyFont="1" applyFill="1" applyBorder="1" applyAlignment="1">
      <alignment horizontal="center" vertical="center" wrapText="1" readingOrder="1"/>
    </xf>
    <xf numFmtId="0" fontId="66" fillId="15" borderId="19" xfId="0" applyFont="1" applyFill="1" applyBorder="1" applyAlignment="1">
      <alignment horizontal="center" vertical="center" wrapText="1" readingOrder="1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readingOrder="1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readingOrder="1"/>
    </xf>
    <xf numFmtId="0" fontId="66" fillId="15" borderId="17" xfId="3" applyFont="1" applyFill="1" applyBorder="1" applyAlignment="1">
      <alignment horizontal="center" vertical="center" wrapText="1" readingOrder="1"/>
    </xf>
    <xf numFmtId="0" fontId="66" fillId="15" borderId="18" xfId="3" applyFont="1" applyFill="1" applyBorder="1" applyAlignment="1">
      <alignment horizontal="center" vertical="center" wrapText="1" readingOrder="1"/>
    </xf>
    <xf numFmtId="0" fontId="66" fillId="15" borderId="19" xfId="3" applyFont="1" applyFill="1" applyBorder="1" applyAlignment="1">
      <alignment horizontal="center" vertical="center" wrapText="1" readingOrder="1"/>
    </xf>
    <xf numFmtId="0" fontId="19" fillId="0" borderId="0" xfId="0" applyFont="1" applyBorder="1" applyAlignment="1">
      <alignment horizontal="center" vertical="center" readingOrder="1"/>
    </xf>
    <xf numFmtId="0" fontId="19" fillId="0" borderId="4" xfId="0" applyFont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/>
    </xf>
    <xf numFmtId="0" fontId="66" fillId="32" borderId="37" xfId="3" applyFont="1" applyFill="1" applyBorder="1" applyAlignment="1">
      <alignment horizontal="center" vertical="center" wrapText="1" readingOrder="1"/>
    </xf>
    <xf numFmtId="0" fontId="66" fillId="32" borderId="38" xfId="3" applyFont="1" applyFill="1" applyBorder="1" applyAlignment="1">
      <alignment horizontal="center" vertical="center" wrapText="1" readingOrder="1"/>
    </xf>
    <xf numFmtId="0" fontId="19" fillId="0" borderId="4" xfId="3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77" fillId="0" borderId="4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9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44" fillId="0" borderId="0" xfId="0" applyFont="1" applyAlignment="1">
      <alignment horizontal="left"/>
    </xf>
  </cellXfs>
  <cellStyles count="24">
    <cellStyle name="oft Excel]_x000d__x000a_Comment=The open=/f lines load custom functions into the Paste Function list._x000d__x000a_Maximized=1_x000d__x000a_AutoFormat=" xfId="19"/>
    <cellStyle name="TableStyleLight1" xfId="1"/>
    <cellStyle name="一般" xfId="0" builtinId="0"/>
    <cellStyle name="一般 2" xfId="2"/>
    <cellStyle name="一般 2 2" xfId="3"/>
    <cellStyle name="一般 2 3" xfId="7"/>
    <cellStyle name="一般 2 4" xfId="10"/>
    <cellStyle name="一般 2 5" xfId="13"/>
    <cellStyle name="一般 2 6" xfId="16"/>
    <cellStyle name="一般 3" xfId="4"/>
    <cellStyle name="一般 3 2" xfId="6"/>
    <cellStyle name="一般 3 2 2" xfId="9"/>
    <cellStyle name="一般 3 2 3" xfId="12"/>
    <cellStyle name="一般 3 2 4" xfId="15"/>
    <cellStyle name="一般 3 2 5" xfId="18"/>
    <cellStyle name="一般 3 3" xfId="8"/>
    <cellStyle name="一般 3 4" xfId="11"/>
    <cellStyle name="一般 3 5" xfId="14"/>
    <cellStyle name="一般 3 6" xfId="17"/>
    <cellStyle name="一般 3 7" xfId="20"/>
    <cellStyle name="一般 3 8" xfId="21"/>
    <cellStyle name="一般 4" xfId="5"/>
    <cellStyle name="一般 5" xfId="22"/>
    <cellStyle name="超連結" xfId="23" builtinId="8"/>
  </cellStyles>
  <dxfs count="2655"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name val="微軟正黑體"/>
        <scheme val="none"/>
      </font>
    </dxf>
    <dxf>
      <font>
        <color theme="0"/>
      </font>
    </dxf>
    <dxf>
      <fill>
        <patternFill>
          <bgColor rgb="FF00B0F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  <fill>
        <patternFill>
          <bgColor theme="2" tint="-0.74996185186315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0" tint="-4.9989318521683403E-2"/>
      </font>
      <fill>
        <patternFill>
          <bgColor rgb="FF9999FF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rgb="FF99CC00"/>
        </patternFill>
      </fill>
    </dxf>
    <dxf>
      <font>
        <color auto="1"/>
      </font>
      <fill>
        <patternFill>
          <bgColor rgb="FFFFFFCC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669900"/>
        </patternFill>
      </fill>
    </dxf>
    <dxf>
      <font>
        <color theme="0"/>
      </font>
      <fill>
        <patternFill>
          <bgColor theme="7"/>
        </patternFill>
      </fill>
    </dxf>
    <dxf>
      <fill>
        <patternFill>
          <bgColor rgb="FFFF99CC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9" tint="0.39994506668294322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CCFF33"/>
        </patternFill>
      </fill>
    </dxf>
    <dxf>
      <fill>
        <patternFill patternType="solid">
          <fgColor auto="1"/>
          <bgColor theme="5" tint="-0.24994659260841701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66FF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3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8" tint="-0.499984740745262"/>
      </font>
      <fill>
        <patternFill>
          <bgColor theme="8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66CCFF"/>
        </patternFill>
      </fill>
    </dxf>
    <dxf>
      <fill>
        <patternFill>
          <bgColor theme="0" tint="-0.14996795556505021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59996337778862885"/>
        </patternFill>
      </fill>
    </dxf>
    <dxf>
      <fill>
        <patternFill>
          <bgColor rgb="FF7030A0"/>
        </patternFill>
      </fill>
    </dxf>
    <dxf>
      <fill>
        <patternFill>
          <bgColor rgb="FF0099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CCFF33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ill>
        <patternFill>
          <bgColor theme="1" tint="0.499984740745262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ill>
        <patternFill>
          <bgColor theme="1" tint="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9900"/>
      <color rgb="FF336600"/>
      <color rgb="FF66CCFF"/>
      <color rgb="FF0066FF"/>
      <color rgb="FF3399FF"/>
      <color rgb="FFFFCCCC"/>
      <color rgb="FFCCFF33"/>
      <color rgb="FFFF3300"/>
      <color rgb="FFFFB7B7"/>
      <color rgb="FFEA08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297180</xdr:colOff>
      <xdr:row>38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7962900" y="7749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twoCellAnchor>
    <xdr:from>
      <xdr:col>7</xdr:col>
      <xdr:colOff>213360</xdr:colOff>
      <xdr:row>0</xdr:row>
      <xdr:rowOff>45720</xdr:rowOff>
    </xdr:from>
    <xdr:to>
      <xdr:col>8</xdr:col>
      <xdr:colOff>2453640</xdr:colOff>
      <xdr:row>0</xdr:row>
      <xdr:rowOff>342900</xdr:rowOff>
    </xdr:to>
    <xdr:sp macro="" textlink="">
      <xdr:nvSpPr>
        <xdr:cNvPr id="3" name="矩形 2"/>
        <xdr:cNvSpPr/>
      </xdr:nvSpPr>
      <xdr:spPr>
        <a:xfrm>
          <a:off x="3505200" y="45720"/>
          <a:ext cx="3185160" cy="2971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/>
            <a:t>各訓練階段應完成表單請見工作表設定</a:t>
          </a:r>
          <a:endParaRPr lang="en-US" altLang="zh-TW" sz="1100"/>
        </a:p>
        <a:p>
          <a:pPr algn="l"/>
          <a:endParaRPr lang="zh-TW" alt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郭珮君" refreshedDate="44000.538434606482" createdVersion="4" refreshedVersion="4" minRefreshableVersion="3" recordCount="534">
  <cacheSource type="worksheet">
    <worksheetSource ref="A1:H1048576" sheet="各科每月訓練名單"/>
  </cacheSource>
  <cacheFields count="8">
    <cacheField name="selection order" numFmtId="0">
      <sharedItems containsString="0" containsBlank="1" containsNumber="1" containsInteger="1" minValue="1" maxValue="38"/>
    </cacheField>
    <cacheField name="Student no." numFmtId="0">
      <sharedItems containsBlank="1"/>
    </cacheField>
    <cacheField name="Name" numFmtId="0">
      <sharedItems containsBlank="1"/>
    </cacheField>
    <cacheField name="選修" numFmtId="0">
      <sharedItems containsBlank="1" count="20">
        <s v="ad_Sur"/>
        <s v="ad_IM"/>
        <s v="ad_FAM"/>
        <s v="ad_Ortho"/>
        <s v="ad_PS"/>
        <s v="Anes"/>
        <s v="APatho"/>
        <s v="Derm"/>
        <s v="ENT"/>
        <s v="ER"/>
        <s v="ICU"/>
        <s v="IMAGE"/>
        <s v="Neuro"/>
        <s v="Nuclear"/>
        <s v="OBGYN"/>
        <s v="OPH"/>
        <s v="Ped"/>
        <s v="Radiation"/>
        <s v="Reha"/>
        <m/>
      </sharedItems>
    </cacheField>
    <cacheField name="Elective " numFmtId="0">
      <sharedItems containsString="0" containsBlank="1" containsNumber="1" containsInteger="1" minValue="1" maxValue="14"/>
    </cacheField>
    <cacheField name="備註" numFmtId="0">
      <sharedItems containsBlank="1"/>
    </cacheField>
    <cacheField name="組別" numFmtId="0">
      <sharedItems containsString="0" containsBlank="1" containsNumber="1" containsInteger="1" minValue="1" maxValue="10"/>
    </cacheField>
    <cacheField name="訓練期間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郭珮君" refreshedDate="44000.723265393521" createdVersion="4" refreshedVersion="4" minRefreshableVersion="3" recordCount="544">
  <cacheSource type="worksheet">
    <worksheetSource ref="B1:I499" sheet="每月訓練學生名單"/>
  </cacheSource>
  <cacheFields count="8">
    <cacheField name="組別" numFmtId="0">
      <sharedItems containsString="0" containsBlank="1" containsNumber="1" containsInteger="1" minValue="1" maxValue="10"/>
    </cacheField>
    <cacheField name="GSM" numFmtId="0">
      <sharedItems containsString="0" containsBlank="1" containsNumber="1" containsInteger="1" minValue="9068" maxValue="9108"/>
    </cacheField>
    <cacheField name="Q工號" numFmtId="0">
      <sharedItems containsBlank="1"/>
    </cacheField>
    <cacheField name="Name" numFmtId="0">
      <sharedItems containsBlank="1"/>
    </cacheField>
    <cacheField name="中文名" numFmtId="0">
      <sharedItems containsBlank="1"/>
    </cacheField>
    <cacheField name="學號" numFmtId="0">
      <sharedItems containsBlank="1"/>
    </cacheField>
    <cacheField name="訓練科別" numFmtId="0">
      <sharedItems containsBlank="1" count="27">
        <s v="Anes"/>
        <s v="APatho"/>
        <s v="Derm"/>
        <s v="ICU"/>
        <s v="IMAGE"/>
        <s v="Nuclear"/>
        <s v="ER"/>
        <s v="PSY"/>
        <s v="Ped"/>
        <s v="ad_Ortho"/>
        <s v="ad_PS"/>
        <s v="ENT"/>
        <s v="General Surgery"/>
        <s v="Neuro"/>
        <s v="OPH"/>
        <s v="Radiation"/>
        <s v="Reha"/>
        <s v="Urology"/>
        <s v="Pediatric Surgery"/>
        <s v="Colorectal Surgery"/>
        <s v="ad_FAM"/>
        <s v="OBGYN"/>
        <s v="Cardiac surgery"/>
        <s v="Infection Control"/>
        <s v="Endocrinology"/>
        <s v="Rheumatology"/>
        <m/>
      </sharedItems>
    </cacheField>
    <cacheField name="訓練日期" numFmtId="0">
      <sharedItems containsBlank="1" count="48">
        <s v="20210222~20210305"/>
        <s v="20210222~20210319"/>
        <s v="20210222~20210402"/>
        <s v="20210308~20210319"/>
        <s v="20210322~20210402"/>
        <s v="20210405~20210416"/>
        <s v="20210405~20210430"/>
        <s v="20210405~20210514"/>
        <s v="20210419~20210430"/>
        <s v="20210503~20210514"/>
        <s v="20210503~20210528"/>
        <s v="20210517~20210528"/>
        <s v="20200803~20200814"/>
        <s v="20200803~20200828"/>
        <s v="20200803~20200911"/>
        <s v="20200817~20200828"/>
        <s v="20200831~20200911"/>
        <s v="20200831~20200925"/>
        <s v="20200914~20200925"/>
        <s v="20200914~20201023"/>
        <s v="20200928~20201009"/>
        <s v="20200928~20201023"/>
        <s v="20201012~20201023"/>
        <s v="20201026~20201106"/>
        <s v="20201026~20201120"/>
        <s v="20201109~20201120"/>
        <s v="20201109~20201218"/>
        <s v="20201123~20201204"/>
        <s v="20201123~20201218"/>
        <s v="20201207~20201218"/>
        <s v="20201221~20210101"/>
        <s v="20201221~20210115"/>
        <s v="20201221~20210129"/>
        <s v="20210104~20210115"/>
        <s v="20210118~20210129"/>
        <m/>
        <s v="20200405~20200514" u="1"/>
        <s v="20200503~20200514" u="1"/>
        <s v="20200222~20200402" u="1"/>
        <s v="20200322~20200402" u="1"/>
        <s v="20200222~20200305" u="1"/>
        <s v="20200405~20200430" u="1"/>
        <s v="20200419~20200430" u="1"/>
        <s v="20200503~20200528" u="1"/>
        <s v="20200517~20200528" u="1"/>
        <s v="20200405~20200416" u="1"/>
        <s v="20200222~20200319" u="1"/>
        <s v="20200308~2020031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郭珮君" refreshedDate="45103.658531944442" createdVersion="6" refreshedVersion="6" minRefreshableVersion="3" recordCount="141">
  <cacheSource type="worksheet">
    <worksheetSource ref="A1:D1048576" sheet="工作表1"/>
  </cacheSource>
  <cacheFields count="4">
    <cacheField name="Student no." numFmtId="0">
      <sharedItems containsBlank="1"/>
    </cacheField>
    <cacheField name="Eng" numFmtId="0">
      <sharedItems containsBlank="1" count="15">
        <s v="Naomi Jn Baptiste"/>
        <s v="Raphielle Stephen"/>
        <s v="Clydie Josie Aldana"/>
        <s v="Tanya Brianna St. Rose"/>
        <s v="Michael Anthony Daniel"/>
        <s v="Harold Woolery"/>
        <s v="Trenton Nicholas Bristol"/>
        <s v="Ngozi Blessing Dagbue"/>
        <s v="Tonia Sirmanthia Philgence"/>
        <s v="Aschille Joie-Keem Louis"/>
        <s v="Osherna Shermel John"/>
        <s v="Adrian Orion Avilez"/>
        <s v="Diana Rosita Salam"/>
        <s v="Anwar Levi Lendor"/>
        <m/>
      </sharedItems>
    </cacheField>
    <cacheField name="Name" numFmtId="0">
      <sharedItems containsBlank="1" count="15">
        <s v="娜歐宓"/>
        <s v="樂裴兒"/>
        <s v="歐欣婷"/>
        <s v="羅譚雅"/>
        <s v="丹麥可"/>
        <s v="吳浩榮"/>
        <s v="倪崔騰"/>
        <s v="恩戈琪"/>
        <s v="涂妮雅"/>
        <s v="路艾奇"/>
        <s v="歐莎娜"/>
        <s v="歐瑞恩"/>
        <s v="羅黛安"/>
        <s v="雷安瓦"/>
        <m/>
      </sharedItems>
    </cacheField>
    <cacheField name="Elective 1" numFmtId="0">
      <sharedItems containsBlank="1" count="24">
        <s v="ad_CV"/>
        <s v="ad_FAM"/>
        <s v="ad_Im (Inf)"/>
        <s v="ad_Im (Meta)"/>
        <s v="ad_Im(AIR)"/>
        <s v="ad_Ortho"/>
        <s v="ad_PS"/>
        <s v="ad_Sur (CVS)"/>
        <s v="ad_Sur (GS)"/>
        <s v="ad_Sur (GU)"/>
        <s v="ad_Sur (NS)"/>
        <s v="ad_Sur (Peds)"/>
        <s v="Anes"/>
        <s v="APatho"/>
        <s v="Derm"/>
        <s v="ENT"/>
        <s v="ICU"/>
        <s v="IMAGE"/>
        <s v="Neuro"/>
        <s v="Oncology"/>
        <s v="OPH"/>
        <s v="Radiation"/>
        <s v="Reh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4">
  <r>
    <n v="29"/>
    <s v="10657038A"/>
    <s v="Zoia Hetty Verdene Sam"/>
    <x v="0"/>
    <n v="6"/>
    <s v="Cardiac surgery"/>
    <n v="7"/>
    <m/>
  </r>
  <r>
    <n v="2"/>
    <s v="10657020A"/>
    <s v="Nkosingiphile Nokuphila Mathonsi"/>
    <x v="0"/>
    <n v="5"/>
    <s v="Cardiac surgery"/>
    <n v="9"/>
    <m/>
  </r>
  <r>
    <n v="35"/>
    <s v="10657025A"/>
    <s v="Pierre Henry-Stender"/>
    <x v="0"/>
    <n v="6"/>
    <s v="Cardiac surgery"/>
    <n v="9"/>
    <m/>
  </r>
  <r>
    <n v="4"/>
    <s v="10657028A"/>
    <s v="Sibusiso Kenneth Nyembe"/>
    <x v="0"/>
    <n v="9"/>
    <s v="Cardiac surgery"/>
    <n v="10"/>
    <m/>
  </r>
  <r>
    <n v="18"/>
    <s v="10657012A"/>
    <s v="Jazel Shamala Roland"/>
    <x v="0"/>
    <n v="9"/>
    <s v="Colorectal Surgery"/>
    <n v="5"/>
    <m/>
  </r>
  <r>
    <n v="10"/>
    <s v="10657005A"/>
    <s v="Anwah Radech Young"/>
    <x v="1"/>
    <n v="1"/>
    <s v="Endocrinology"/>
    <n v="3"/>
    <m/>
  </r>
  <r>
    <n v="37"/>
    <s v="10657013A"/>
    <s v="Jose Alejandro Andino Bonilla"/>
    <x v="1"/>
    <n v="1"/>
    <s v="Endocrinology"/>
    <n v="4"/>
    <m/>
  </r>
  <r>
    <n v="32"/>
    <s v="10657032A"/>
    <s v="Telengalulu  Tanelua"/>
    <x v="1"/>
    <n v="2"/>
    <s v="Endocrinology"/>
    <n v="4"/>
    <m/>
  </r>
  <r>
    <n v="8"/>
    <s v="10657040A"/>
    <s v="Thulisile Ntombenhle Simelane "/>
    <x v="0"/>
    <n v="7"/>
    <s v="General Surgery"/>
    <n v="1"/>
    <m/>
  </r>
  <r>
    <n v="32"/>
    <s v="10657032A"/>
    <s v="Telengalulu  Tanelua"/>
    <x v="0"/>
    <n v="10"/>
    <s v="General Surgery"/>
    <n v="4"/>
    <m/>
  </r>
  <r>
    <n v="11"/>
    <s v="10657011A"/>
    <s v="Javeim Reniero Blanchette"/>
    <x v="0"/>
    <n v="8"/>
    <s v="General Surgery"/>
    <n v="5"/>
    <m/>
  </r>
  <r>
    <n v="26"/>
    <s v="10657035A"/>
    <s v="Tishera Tigana Tito Flood"/>
    <x v="0"/>
    <n v="6"/>
    <s v="General Surgery"/>
    <n v="5"/>
    <m/>
  </r>
  <r>
    <n v="27"/>
    <s v="10657036A"/>
    <s v="Vida Liza Julien"/>
    <x v="0"/>
    <n v="10"/>
    <s v="General Surgery"/>
    <n v="5"/>
    <m/>
  </r>
  <r>
    <n v="25"/>
    <s v="10657015A"/>
    <s v="Kamaraia  Tambwereti"/>
    <x v="0"/>
    <n v="10"/>
    <s v="General Surgery"/>
    <n v="6"/>
    <m/>
  </r>
  <r>
    <n v="24"/>
    <s v="10657016A"/>
    <s v="Louise Evangeline Anthony"/>
    <x v="1"/>
    <n v="1"/>
    <s v="Infection Control"/>
    <n v="3"/>
    <m/>
  </r>
  <r>
    <n v="18"/>
    <s v="10657012A"/>
    <s v="Jazel Shamala Roland"/>
    <x v="1"/>
    <n v="1"/>
    <s v="Infection Control"/>
    <n v="5"/>
    <m/>
  </r>
  <r>
    <n v="7"/>
    <s v="10657027A"/>
    <s v="Rochelle Deterville"/>
    <x v="1"/>
    <n v="1"/>
    <s v="Infection Control"/>
    <n v="5"/>
    <m/>
  </r>
  <r>
    <n v="26"/>
    <s v="10657035A"/>
    <s v="Tishera Tigana Tito Flood"/>
    <x v="1"/>
    <n v="1"/>
    <s v="Infection Control"/>
    <n v="5"/>
    <m/>
  </r>
  <r>
    <n v="6"/>
    <s v="10657034A"/>
    <s v="Tibusile Desma Mlambo"/>
    <x v="1"/>
    <n v="1"/>
    <s v="Infection Control"/>
    <n v="8"/>
    <m/>
  </r>
  <r>
    <n v="4"/>
    <s v="10657028A"/>
    <s v="Sibusiso Kenneth Nyembe"/>
    <x v="1"/>
    <n v="1"/>
    <s v="Infection Control"/>
    <n v="10"/>
    <m/>
  </r>
  <r>
    <n v="1"/>
    <s v="10657033A"/>
    <s v="Thembinkosi Qwabe"/>
    <x v="1"/>
    <n v="1"/>
    <s v="Infection Control"/>
    <n v="10"/>
    <m/>
  </r>
  <r>
    <n v="23"/>
    <s v="10657031A"/>
    <s v="Taukoriri Tibiriano"/>
    <x v="0"/>
    <n v="10"/>
    <s v="Pediatric Surgery"/>
    <n v="4"/>
    <m/>
  </r>
  <r>
    <n v="13"/>
    <s v="10657001A"/>
    <s v="Aaleyah Bree Brown"/>
    <x v="1"/>
    <n v="1"/>
    <s v="Rheumatology"/>
    <n v="2"/>
    <m/>
  </r>
  <r>
    <n v="16"/>
    <s v="10657024A"/>
    <s v="Nosipho Paulette Matsenjwa"/>
    <x v="1"/>
    <n v="1"/>
    <s v="Rheumatology"/>
    <n v="2"/>
    <m/>
  </r>
  <r>
    <n v="11"/>
    <s v="10657011A"/>
    <s v="Javeim Reniero Blanchette"/>
    <x v="1"/>
    <n v="1"/>
    <s v="Rheumatology"/>
    <n v="5"/>
    <m/>
  </r>
  <r>
    <n v="9"/>
    <s v="10657030A"/>
    <s v="Siphelele Leisure Mdluli"/>
    <x v="1"/>
    <n v="1"/>
    <s v="Rheumatology"/>
    <n v="10"/>
    <m/>
  </r>
  <r>
    <n v="33"/>
    <s v="10657007A"/>
    <s v="Betina Ruta Harry"/>
    <x v="0"/>
    <n v="8"/>
    <s v="Urology"/>
    <n v="1"/>
    <m/>
  </r>
  <r>
    <n v="5"/>
    <s v="10657008A"/>
    <s v="Bongekile Batucia Nsoko"/>
    <x v="0"/>
    <n v="8"/>
    <s v="Urology"/>
    <n v="1"/>
    <m/>
  </r>
  <r>
    <n v="36"/>
    <s v="10657018A"/>
    <s v="Moannara  Ierubara"/>
    <x v="0"/>
    <n v="8"/>
    <s v="Urology"/>
    <n v="1"/>
    <m/>
  </r>
  <r>
    <n v="16"/>
    <s v="10657024A"/>
    <s v="Nosipho Paulette Matsenjwa"/>
    <x v="0"/>
    <n v="10"/>
    <s v="Urology"/>
    <n v="2"/>
    <m/>
  </r>
  <r>
    <n v="34"/>
    <s v="10657009A"/>
    <s v="Claudia Elizabeth Fleitas Aguero"/>
    <x v="0"/>
    <n v="8"/>
    <s v="Urology"/>
    <n v="3"/>
    <m/>
  </r>
  <r>
    <n v="12"/>
    <s v="10657010A"/>
    <s v="Gregory Mikael Ermoff"/>
    <x v="0"/>
    <n v="8"/>
    <s v="Urology"/>
    <n v="3"/>
    <m/>
  </r>
  <r>
    <n v="24"/>
    <s v="10657016A"/>
    <s v="Louise Evangeline Anthony"/>
    <x v="0"/>
    <n v="10"/>
    <s v="Urology"/>
    <n v="3"/>
    <m/>
  </r>
  <r>
    <n v="37"/>
    <s v="10657013A"/>
    <s v="Jose Alejandro Andino Bonilla"/>
    <x v="0"/>
    <n v="5"/>
    <s v="Urology"/>
    <n v="4"/>
    <m/>
  </r>
  <r>
    <n v="7"/>
    <s v="10657027A"/>
    <s v="Rochelle Deterville"/>
    <x v="0"/>
    <n v="4"/>
    <s v="Urology"/>
    <n v="5"/>
    <m/>
  </r>
  <r>
    <n v="38"/>
    <s v="10657006A"/>
    <s v="Beroni Enne"/>
    <x v="0"/>
    <n v="9"/>
    <s v="Urology"/>
    <n v="6"/>
    <m/>
  </r>
  <r>
    <n v="20"/>
    <s v="10657023A"/>
    <s v="Nonhlanhla Precious Mazibuko"/>
    <x v="0"/>
    <n v="10"/>
    <s v="Urology"/>
    <n v="7"/>
    <m/>
  </r>
  <r>
    <n v="21"/>
    <s v="10657039A"/>
    <s v="Vusi Erick Mbali"/>
    <x v="0"/>
    <n v="10"/>
    <s v="Urology"/>
    <n v="7"/>
    <m/>
  </r>
  <r>
    <n v="14"/>
    <s v="10657017A"/>
    <s v="Lulekiwe Sibonelo Mbuyisa"/>
    <x v="0"/>
    <n v="6"/>
    <s v="Urology"/>
    <n v="8"/>
    <m/>
  </r>
  <r>
    <n v="22"/>
    <s v="10657019A"/>
    <s v="Nicholus Thokozani Hlanze"/>
    <x v="0"/>
    <n v="8"/>
    <s v="Urology"/>
    <n v="8"/>
    <m/>
  </r>
  <r>
    <n v="6"/>
    <s v="10657034A"/>
    <s v="Tibusile Desma Mlambo"/>
    <x v="0"/>
    <n v="9"/>
    <s v="Urology"/>
    <n v="8"/>
    <m/>
  </r>
  <r>
    <n v="15"/>
    <s v="10657022A"/>
    <s v="Nondumiso Yvonne Simelane"/>
    <x v="0"/>
    <n v="7"/>
    <s v="Urology"/>
    <n v="9"/>
    <m/>
  </r>
  <r>
    <n v="3"/>
    <s v="10657004A"/>
    <s v="Antony Sifiso Matsebula"/>
    <x v="0"/>
    <n v="5"/>
    <s v="Urology"/>
    <n v="10"/>
    <m/>
  </r>
  <r>
    <n v="9"/>
    <s v="10657030A"/>
    <s v="Siphelele Leisure Mdluli"/>
    <x v="0"/>
    <n v="8"/>
    <s v="Urology"/>
    <n v="10"/>
    <m/>
  </r>
  <r>
    <n v="1"/>
    <s v="10657033A"/>
    <s v="Thembinkosi Qwabe"/>
    <x v="0"/>
    <n v="7"/>
    <s v="Urology"/>
    <n v="10"/>
    <m/>
  </r>
  <r>
    <n v="36"/>
    <s v="10657018A"/>
    <s v="Moannara  Ierubara"/>
    <x v="2"/>
    <n v="4"/>
    <m/>
    <n v="1"/>
    <m/>
  </r>
  <r>
    <n v="8"/>
    <s v="10657040A"/>
    <s v="Thulisile Ntombenhle Simelane "/>
    <x v="2"/>
    <n v="2"/>
    <m/>
    <n v="1"/>
    <m/>
  </r>
  <r>
    <n v="13"/>
    <s v="10657001A"/>
    <s v="Aaleyah Bree Brown"/>
    <x v="2"/>
    <n v="2"/>
    <m/>
    <n v="2"/>
    <m/>
  </r>
  <r>
    <n v="31"/>
    <s v="10657003A"/>
    <s v="Andrew Ridep Uchel"/>
    <x v="2"/>
    <n v="1"/>
    <m/>
    <n v="2"/>
    <m/>
  </r>
  <r>
    <n v="24"/>
    <s v="10657016A"/>
    <s v="Louise Evangeline Anthony"/>
    <x v="2"/>
    <n v="3"/>
    <m/>
    <n v="3"/>
    <m/>
  </r>
  <r>
    <n v="30"/>
    <s v="10557011A"/>
    <s v="John Wesley ILOPITU"/>
    <x v="2"/>
    <n v="3"/>
    <m/>
    <n v="4"/>
    <m/>
  </r>
  <r>
    <n v="23"/>
    <s v="10657031A"/>
    <s v="Taukoriri Tibiriano"/>
    <x v="2"/>
    <n v="1"/>
    <m/>
    <n v="4"/>
    <m/>
  </r>
  <r>
    <n v="32"/>
    <s v="10657032A"/>
    <s v="Telengalulu  Tanelua"/>
    <x v="2"/>
    <n v="1"/>
    <m/>
    <n v="4"/>
    <m/>
  </r>
  <r>
    <n v="11"/>
    <s v="10657011A"/>
    <s v="Javeim Reniero Blanchette"/>
    <x v="2"/>
    <n v="2"/>
    <m/>
    <n v="5"/>
    <m/>
  </r>
  <r>
    <n v="18"/>
    <s v="10657012A"/>
    <s v="Jazel Shamala Roland"/>
    <x v="2"/>
    <n v="3"/>
    <m/>
    <n v="5"/>
    <m/>
  </r>
  <r>
    <n v="27"/>
    <s v="10657036A"/>
    <s v="Vida Liza Julien"/>
    <x v="2"/>
    <n v="1"/>
    <m/>
    <n v="5"/>
    <m/>
  </r>
  <r>
    <n v="28"/>
    <s v="10657002A"/>
    <s v="Adri J. Hicking"/>
    <x v="2"/>
    <n v="1"/>
    <m/>
    <n v="6"/>
    <m/>
  </r>
  <r>
    <n v="25"/>
    <s v="10657015A"/>
    <s v="Kamaraia  Tambwereti"/>
    <x v="2"/>
    <n v="2"/>
    <m/>
    <n v="6"/>
    <m/>
  </r>
  <r>
    <n v="20"/>
    <s v="10657023A"/>
    <s v="Nonhlanhla Precious Mazibuko"/>
    <x v="2"/>
    <n v="3"/>
    <m/>
    <n v="7"/>
    <m/>
  </r>
  <r>
    <n v="19"/>
    <s v="10657037A"/>
    <s v="Zilindile Portia Gama"/>
    <x v="2"/>
    <n v="1"/>
    <m/>
    <n v="7"/>
    <m/>
  </r>
  <r>
    <n v="21"/>
    <s v="10657039A"/>
    <s v="Vusi Erick Mbali"/>
    <x v="2"/>
    <n v="3"/>
    <m/>
    <n v="7"/>
    <m/>
  </r>
  <r>
    <n v="14"/>
    <s v="10657017A"/>
    <s v="Lulekiwe Sibonelo Mbuyisa"/>
    <x v="2"/>
    <n v="4"/>
    <m/>
    <n v="8"/>
    <m/>
  </r>
  <r>
    <n v="22"/>
    <s v="10657019A"/>
    <s v="Nicholus Thokozani Hlanze"/>
    <x v="2"/>
    <n v="1"/>
    <m/>
    <n v="8"/>
    <m/>
  </r>
  <r>
    <n v="17"/>
    <s v="10657021A"/>
    <s v="Nomakhosi Sharon Dlamini"/>
    <x v="2"/>
    <n v="1"/>
    <m/>
    <n v="8"/>
    <m/>
  </r>
  <r>
    <n v="15"/>
    <s v="10657022A"/>
    <s v="Nondumiso Yvonne Simelane"/>
    <x v="2"/>
    <n v="3"/>
    <m/>
    <n v="9"/>
    <m/>
  </r>
  <r>
    <n v="33"/>
    <s v="10657007A"/>
    <s v="Betina Ruta Harry"/>
    <x v="3"/>
    <n v="4"/>
    <m/>
    <n v="1"/>
    <m/>
  </r>
  <r>
    <n v="8"/>
    <s v="10657040A"/>
    <s v="Thulisile Ntombenhle Simelane "/>
    <x v="3"/>
    <n v="4"/>
    <m/>
    <n v="1"/>
    <m/>
  </r>
  <r>
    <n v="10"/>
    <s v="10657005A"/>
    <s v="Anwah Radech Young"/>
    <x v="3"/>
    <n v="7"/>
    <m/>
    <n v="3"/>
    <m/>
  </r>
  <r>
    <n v="30"/>
    <s v="10557011A"/>
    <s v="John Wesley ILOPITU"/>
    <x v="3"/>
    <n v="5"/>
    <m/>
    <n v="4"/>
    <m/>
  </r>
  <r>
    <n v="37"/>
    <s v="10657013A"/>
    <s v="Jose Alejandro Andino Bonilla"/>
    <x v="3"/>
    <n v="2"/>
    <m/>
    <n v="4"/>
    <m/>
  </r>
  <r>
    <n v="23"/>
    <s v="10657031A"/>
    <s v="Taukoriri Tibiriano"/>
    <x v="3"/>
    <n v="3"/>
    <m/>
    <n v="4"/>
    <m/>
  </r>
  <r>
    <n v="32"/>
    <s v="10657032A"/>
    <s v="Telengalulu  Tanelua"/>
    <x v="3"/>
    <n v="3"/>
    <m/>
    <n v="4"/>
    <m/>
  </r>
  <r>
    <n v="11"/>
    <s v="10657011A"/>
    <s v="Javeim Reniero Blanchette"/>
    <x v="3"/>
    <n v="3"/>
    <m/>
    <n v="5"/>
    <m/>
  </r>
  <r>
    <n v="26"/>
    <s v="10657035A"/>
    <s v="Tishera Tigana Tito Flood"/>
    <x v="3"/>
    <n v="3"/>
    <m/>
    <n v="5"/>
    <m/>
  </r>
  <r>
    <n v="28"/>
    <s v="10657002A"/>
    <s v="Adri J. Hicking"/>
    <x v="3"/>
    <n v="5"/>
    <m/>
    <n v="6"/>
    <m/>
  </r>
  <r>
    <n v="20"/>
    <s v="10657023A"/>
    <s v="Nonhlanhla Precious Mazibuko"/>
    <x v="3"/>
    <n v="4"/>
    <m/>
    <n v="7"/>
    <m/>
  </r>
  <r>
    <n v="19"/>
    <s v="10657037A"/>
    <s v="Zilindile Portia Gama"/>
    <x v="3"/>
    <n v="4"/>
    <m/>
    <n v="7"/>
    <m/>
  </r>
  <r>
    <n v="29"/>
    <s v="10657038A"/>
    <s v="Zoia Hetty Verdene Sam"/>
    <x v="3"/>
    <n v="2"/>
    <m/>
    <n v="7"/>
    <m/>
  </r>
  <r>
    <n v="21"/>
    <s v="10657039A"/>
    <s v="Vusi Erick Mbali"/>
    <x v="3"/>
    <n v="4"/>
    <m/>
    <n v="7"/>
    <m/>
  </r>
  <r>
    <n v="22"/>
    <s v="10657019A"/>
    <s v="Nicholus Thokozani Hlanze"/>
    <x v="3"/>
    <n v="4"/>
    <m/>
    <n v="8"/>
    <m/>
  </r>
  <r>
    <n v="17"/>
    <s v="10657021A"/>
    <s v="Nomakhosi Sharon Dlamini"/>
    <x v="3"/>
    <n v="5"/>
    <m/>
    <n v="8"/>
    <m/>
  </r>
  <r>
    <n v="6"/>
    <s v="10657034A"/>
    <s v="Tibusile Desma Mlambo"/>
    <x v="3"/>
    <n v="5"/>
    <m/>
    <n v="8"/>
    <m/>
  </r>
  <r>
    <n v="35"/>
    <s v="10657025A"/>
    <s v="Pierre Henry-Stender"/>
    <x v="3"/>
    <n v="5"/>
    <m/>
    <n v="9"/>
    <m/>
  </r>
  <r>
    <n v="3"/>
    <s v="10657004A"/>
    <s v="Antony Sifiso Matsebula"/>
    <x v="3"/>
    <n v="4"/>
    <m/>
    <n v="10"/>
    <m/>
  </r>
  <r>
    <n v="4"/>
    <s v="10657028A"/>
    <s v="Sibusiso Kenneth Nyembe"/>
    <x v="3"/>
    <n v="6"/>
    <m/>
    <n v="10"/>
    <m/>
  </r>
  <r>
    <n v="33"/>
    <s v="10657007A"/>
    <s v="Betina Ruta Harry"/>
    <x v="4"/>
    <n v="9"/>
    <m/>
    <n v="1"/>
    <m/>
  </r>
  <r>
    <n v="5"/>
    <s v="10657008A"/>
    <s v="Bongekile Batucia Nsoko"/>
    <x v="4"/>
    <n v="10"/>
    <m/>
    <n v="1"/>
    <m/>
  </r>
  <r>
    <n v="36"/>
    <s v="10657018A"/>
    <s v="Moannara  Ierubara"/>
    <x v="4"/>
    <n v="9"/>
    <m/>
    <n v="1"/>
    <m/>
  </r>
  <r>
    <n v="13"/>
    <s v="10657001A"/>
    <s v="Aaleyah Bree Brown"/>
    <x v="4"/>
    <n v="10"/>
    <m/>
    <n v="2"/>
    <m/>
  </r>
  <r>
    <n v="31"/>
    <s v="10657003A"/>
    <s v="Andrew Ridep Uchel"/>
    <x v="4"/>
    <n v="10"/>
    <m/>
    <n v="2"/>
    <m/>
  </r>
  <r>
    <n v="34"/>
    <s v="10657009A"/>
    <s v="Claudia Elizabeth Fleitas Aguero"/>
    <x v="4"/>
    <n v="10"/>
    <m/>
    <n v="3"/>
    <m/>
  </r>
  <r>
    <n v="12"/>
    <s v="10657010A"/>
    <s v="Gregory Mikael Ermoff"/>
    <x v="4"/>
    <n v="10"/>
    <m/>
    <n v="3"/>
    <m/>
  </r>
  <r>
    <n v="30"/>
    <s v="10557011A"/>
    <s v="John Wesley ILOPITU"/>
    <x v="4"/>
    <n v="8"/>
    <m/>
    <n v="4"/>
    <m/>
  </r>
  <r>
    <n v="37"/>
    <s v="10657013A"/>
    <s v="Jose Alejandro Andino Bonilla"/>
    <x v="4"/>
    <n v="6"/>
    <m/>
    <n v="4"/>
    <m/>
  </r>
  <r>
    <n v="23"/>
    <s v="10657031A"/>
    <s v="Taukoriri Tibiriano"/>
    <x v="4"/>
    <n v="8"/>
    <m/>
    <n v="4"/>
    <m/>
  </r>
  <r>
    <n v="32"/>
    <s v="10657032A"/>
    <s v="Telengalulu  Tanelua"/>
    <x v="4"/>
    <n v="9"/>
    <m/>
    <n v="4"/>
    <m/>
  </r>
  <r>
    <n v="11"/>
    <s v="10657011A"/>
    <s v="Javeim Reniero Blanchette"/>
    <x v="4"/>
    <n v="9"/>
    <m/>
    <n v="5"/>
    <m/>
  </r>
  <r>
    <n v="18"/>
    <s v="10657012A"/>
    <s v="Jazel Shamala Roland"/>
    <x v="4"/>
    <n v="10"/>
    <m/>
    <n v="5"/>
    <m/>
  </r>
  <r>
    <n v="7"/>
    <s v="10657027A"/>
    <s v="Rochelle Deterville"/>
    <x v="4"/>
    <n v="10"/>
    <m/>
    <n v="5"/>
    <m/>
  </r>
  <r>
    <n v="26"/>
    <s v="10657035A"/>
    <s v="Tishera Tigana Tito Flood"/>
    <x v="4"/>
    <n v="10"/>
    <m/>
    <n v="5"/>
    <m/>
  </r>
  <r>
    <n v="27"/>
    <s v="10657036A"/>
    <s v="Vida Liza Julien"/>
    <x v="4"/>
    <n v="8"/>
    <m/>
    <n v="5"/>
    <m/>
  </r>
  <r>
    <n v="28"/>
    <s v="10657002A"/>
    <s v="Adri J. Hicking"/>
    <x v="4"/>
    <n v="8"/>
    <m/>
    <n v="6"/>
    <m/>
  </r>
  <r>
    <n v="38"/>
    <s v="10657006A"/>
    <s v="Beroni Enne"/>
    <x v="4"/>
    <n v="10"/>
    <m/>
    <n v="6"/>
    <m/>
  </r>
  <r>
    <n v="25"/>
    <s v="10657015A"/>
    <s v="Kamaraia  Tambwereti"/>
    <x v="4"/>
    <n v="9"/>
    <m/>
    <n v="6"/>
    <m/>
  </r>
  <r>
    <n v="29"/>
    <s v="10657038A"/>
    <s v="Zoia Hetty Verdene Sam"/>
    <x v="4"/>
    <n v="9"/>
    <m/>
    <n v="7"/>
    <m/>
  </r>
  <r>
    <n v="17"/>
    <s v="10657021A"/>
    <s v="Nomakhosi Sharon Dlamini"/>
    <x v="4"/>
    <n v="9"/>
    <m/>
    <n v="8"/>
    <m/>
  </r>
  <r>
    <n v="2"/>
    <s v="10657020A"/>
    <s v="Nkosingiphile Nokuphila Mathonsi"/>
    <x v="4"/>
    <n v="10"/>
    <m/>
    <n v="9"/>
    <m/>
  </r>
  <r>
    <n v="3"/>
    <s v="10657004A"/>
    <s v="Antony Sifiso Matsebula"/>
    <x v="4"/>
    <n v="10"/>
    <m/>
    <n v="10"/>
    <m/>
  </r>
  <r>
    <n v="9"/>
    <s v="10657030A"/>
    <s v="Siphelele Leisure Mdluli"/>
    <x v="4"/>
    <n v="10"/>
    <m/>
    <n v="10"/>
    <m/>
  </r>
  <r>
    <n v="1"/>
    <s v="10657033A"/>
    <s v="Thembinkosi Qwabe"/>
    <x v="4"/>
    <n v="9"/>
    <m/>
    <n v="10"/>
    <m/>
  </r>
  <r>
    <n v="5"/>
    <s v="10657008A"/>
    <s v="Bongekile Batucia Nsoko"/>
    <x v="5"/>
    <n v="1"/>
    <m/>
    <n v="1"/>
    <m/>
  </r>
  <r>
    <n v="36"/>
    <s v="10657018A"/>
    <s v="Moannara  Ierubara"/>
    <x v="5"/>
    <n v="1"/>
    <m/>
    <n v="1"/>
    <m/>
  </r>
  <r>
    <n v="31"/>
    <s v="10657003A"/>
    <s v="Andrew Ridep Uchel"/>
    <x v="5"/>
    <n v="4"/>
    <m/>
    <n v="2"/>
    <m/>
  </r>
  <r>
    <n v="16"/>
    <s v="10657024A"/>
    <s v="Nosipho Paulette Matsenjwa"/>
    <x v="5"/>
    <n v="3"/>
    <m/>
    <n v="2"/>
    <m/>
  </r>
  <r>
    <n v="10"/>
    <s v="10657005A"/>
    <s v="Anwah Radech Young"/>
    <x v="5"/>
    <n v="2"/>
    <m/>
    <n v="3"/>
    <m/>
  </r>
  <r>
    <n v="34"/>
    <s v="10657009A"/>
    <s v="Claudia Elizabeth Fleitas Aguero"/>
    <x v="5"/>
    <n v="3"/>
    <m/>
    <n v="3"/>
    <m/>
  </r>
  <r>
    <n v="12"/>
    <s v="10657010A"/>
    <s v="Gregory Mikael Ermoff"/>
    <x v="5"/>
    <n v="3"/>
    <m/>
    <n v="3"/>
    <m/>
  </r>
  <r>
    <n v="30"/>
    <s v="10557011A"/>
    <s v="John Wesley ILOPITU"/>
    <x v="5"/>
    <n v="4"/>
    <m/>
    <n v="4"/>
    <m/>
  </r>
  <r>
    <n v="11"/>
    <s v="10657011A"/>
    <s v="Javeim Reniero Blanchette"/>
    <x v="5"/>
    <n v="10"/>
    <m/>
    <n v="5"/>
    <m/>
  </r>
  <r>
    <n v="26"/>
    <s v="10657035A"/>
    <s v="Tishera Tigana Tito Flood"/>
    <x v="5"/>
    <n v="2"/>
    <m/>
    <n v="5"/>
    <m/>
  </r>
  <r>
    <n v="38"/>
    <s v="10657006A"/>
    <s v="Beroni Enne"/>
    <x v="5"/>
    <n v="2"/>
    <m/>
    <n v="6"/>
    <m/>
  </r>
  <r>
    <n v="29"/>
    <s v="10657038A"/>
    <s v="Zoia Hetty Verdene Sam"/>
    <x v="5"/>
    <n v="3"/>
    <m/>
    <n v="7"/>
    <m/>
  </r>
  <r>
    <n v="21"/>
    <s v="10657039A"/>
    <s v="Vusi Erick Mbali"/>
    <x v="5"/>
    <n v="1"/>
    <m/>
    <n v="7"/>
    <m/>
  </r>
  <r>
    <n v="14"/>
    <s v="10657017A"/>
    <s v="Lulekiwe Sibonelo Mbuyisa"/>
    <x v="5"/>
    <n v="2"/>
    <m/>
    <n v="8"/>
    <m/>
  </r>
  <r>
    <n v="22"/>
    <s v="10657019A"/>
    <s v="Nicholus Thokozani Hlanze"/>
    <x v="5"/>
    <n v="3"/>
    <m/>
    <n v="8"/>
    <m/>
  </r>
  <r>
    <n v="17"/>
    <s v="10657021A"/>
    <s v="Nomakhosi Sharon Dlamini"/>
    <x v="5"/>
    <n v="3"/>
    <m/>
    <n v="8"/>
    <m/>
  </r>
  <r>
    <n v="6"/>
    <s v="10657034A"/>
    <s v="Tibusile Desma Mlambo"/>
    <x v="5"/>
    <n v="2"/>
    <m/>
    <n v="8"/>
    <m/>
  </r>
  <r>
    <n v="2"/>
    <s v="10657020A"/>
    <s v="Nkosingiphile Nokuphila Mathonsi"/>
    <x v="5"/>
    <n v="3"/>
    <m/>
    <n v="9"/>
    <m/>
  </r>
  <r>
    <n v="15"/>
    <s v="10657022A"/>
    <s v="Nondumiso Yvonne Simelane"/>
    <x v="5"/>
    <n v="4"/>
    <m/>
    <n v="9"/>
    <m/>
  </r>
  <r>
    <n v="35"/>
    <s v="10657025A"/>
    <s v="Pierre Henry-Stender"/>
    <x v="5"/>
    <n v="4"/>
    <m/>
    <n v="9"/>
    <m/>
  </r>
  <r>
    <n v="4"/>
    <s v="10657028A"/>
    <s v="Sibusiso Kenneth Nyembe"/>
    <x v="5"/>
    <n v="3"/>
    <m/>
    <n v="10"/>
    <m/>
  </r>
  <r>
    <n v="13"/>
    <s v="10657001A"/>
    <s v="Aaleyah Bree Brown"/>
    <x v="6"/>
    <n v="4"/>
    <m/>
    <n v="2"/>
    <m/>
  </r>
  <r>
    <n v="16"/>
    <s v="10657024A"/>
    <s v="Nosipho Paulette Matsenjwa"/>
    <x v="6"/>
    <n v="2"/>
    <m/>
    <n v="2"/>
    <m/>
  </r>
  <r>
    <n v="37"/>
    <s v="10657013A"/>
    <s v="Jose Alejandro Andino Bonilla"/>
    <x v="6"/>
    <n v="3"/>
    <m/>
    <n v="4"/>
    <m/>
  </r>
  <r>
    <n v="23"/>
    <s v="10657031A"/>
    <s v="Taukoriri Tibiriano"/>
    <x v="6"/>
    <n v="4"/>
    <m/>
    <n v="4"/>
    <m/>
  </r>
  <r>
    <n v="25"/>
    <s v="10657015A"/>
    <s v="Kamaraia  Tambwereti"/>
    <x v="6"/>
    <n v="1"/>
    <m/>
    <n v="6"/>
    <m/>
  </r>
  <r>
    <n v="15"/>
    <s v="10657022A"/>
    <s v="Nondumiso Yvonne Simelane"/>
    <x v="6"/>
    <n v="1"/>
    <m/>
    <n v="9"/>
    <m/>
  </r>
  <r>
    <n v="8"/>
    <s v="10657040A"/>
    <s v="Thulisile Ntombenhle Simelane "/>
    <x v="7"/>
    <n v="1"/>
    <m/>
    <n v="1"/>
    <m/>
  </r>
  <r>
    <n v="31"/>
    <s v="10657003A"/>
    <s v="Andrew Ridep Uchel"/>
    <x v="7"/>
    <n v="2"/>
    <m/>
    <n v="2"/>
    <m/>
  </r>
  <r>
    <n v="34"/>
    <s v="10657009A"/>
    <s v="Claudia Elizabeth Fleitas Aguero"/>
    <x v="7"/>
    <n v="1"/>
    <m/>
    <n v="3"/>
    <m/>
  </r>
  <r>
    <n v="12"/>
    <s v="10657010A"/>
    <s v="Gregory Mikael Ermoff"/>
    <x v="7"/>
    <n v="1"/>
    <m/>
    <n v="3"/>
    <m/>
  </r>
  <r>
    <n v="24"/>
    <s v="10657016A"/>
    <s v="Louise Evangeline Anthony"/>
    <x v="7"/>
    <n v="2"/>
    <m/>
    <n v="3"/>
    <m/>
  </r>
  <r>
    <n v="30"/>
    <s v="10557011A"/>
    <s v="John Wesley ILOPITU"/>
    <x v="7"/>
    <n v="2"/>
    <m/>
    <n v="4"/>
    <m/>
  </r>
  <r>
    <n v="18"/>
    <s v="10657012A"/>
    <s v="Jazel Shamala Roland"/>
    <x v="7"/>
    <n v="2"/>
    <m/>
    <n v="5"/>
    <m/>
  </r>
  <r>
    <n v="27"/>
    <s v="10657036A"/>
    <s v="Vida Liza Julien"/>
    <x v="7"/>
    <n v="2"/>
    <m/>
    <n v="5"/>
    <m/>
  </r>
  <r>
    <n v="28"/>
    <s v="10657002A"/>
    <s v="Adri J. Hicking"/>
    <x v="7"/>
    <n v="2"/>
    <m/>
    <n v="6"/>
    <m/>
  </r>
  <r>
    <n v="38"/>
    <s v="10657006A"/>
    <s v="Beroni Enne"/>
    <x v="7"/>
    <n v="1"/>
    <m/>
    <n v="6"/>
    <m/>
  </r>
  <r>
    <n v="20"/>
    <s v="10657023A"/>
    <s v="Nonhlanhla Precious Mazibuko"/>
    <x v="7"/>
    <n v="1"/>
    <m/>
    <n v="7"/>
    <m/>
  </r>
  <r>
    <n v="19"/>
    <s v="10657037A"/>
    <s v="Zilindile Portia Gama"/>
    <x v="7"/>
    <n v="2"/>
    <m/>
    <n v="7"/>
    <m/>
  </r>
  <r>
    <n v="29"/>
    <s v="10657038A"/>
    <s v="Zoia Hetty Verdene Sam"/>
    <x v="7"/>
    <n v="1"/>
    <m/>
    <n v="7"/>
    <m/>
  </r>
  <r>
    <n v="14"/>
    <s v="10657017A"/>
    <s v="Lulekiwe Sibonelo Mbuyisa"/>
    <x v="7"/>
    <n v="1"/>
    <m/>
    <n v="8"/>
    <m/>
  </r>
  <r>
    <n v="35"/>
    <s v="10657025A"/>
    <s v="Pierre Henry-Stender"/>
    <x v="7"/>
    <n v="1"/>
    <m/>
    <n v="9"/>
    <m/>
  </r>
  <r>
    <n v="3"/>
    <s v="10657004A"/>
    <s v="Antony Sifiso Matsebula"/>
    <x v="7"/>
    <n v="1"/>
    <m/>
    <n v="10"/>
    <m/>
  </r>
  <r>
    <n v="1"/>
    <s v="10657033A"/>
    <s v="Thembinkosi Qwabe"/>
    <x v="7"/>
    <n v="10"/>
    <m/>
    <n v="10"/>
    <m/>
  </r>
  <r>
    <n v="33"/>
    <s v="10657007A"/>
    <s v="Betina Ruta Harry"/>
    <x v="8"/>
    <n v="5"/>
    <m/>
    <n v="1"/>
    <m/>
  </r>
  <r>
    <n v="5"/>
    <s v="10657008A"/>
    <s v="Bongekile Batucia Nsoko"/>
    <x v="8"/>
    <n v="9"/>
    <m/>
    <n v="1"/>
    <m/>
  </r>
  <r>
    <n v="36"/>
    <s v="10657018A"/>
    <s v="Moannara  Ierubara"/>
    <x v="8"/>
    <n v="6"/>
    <m/>
    <n v="1"/>
    <m/>
  </r>
  <r>
    <n v="8"/>
    <s v="10657040A"/>
    <s v="Thulisile Ntombenhle Simelane "/>
    <x v="8"/>
    <n v="8"/>
    <m/>
    <n v="1"/>
    <m/>
  </r>
  <r>
    <n v="13"/>
    <s v="10657001A"/>
    <s v="Aaleyah Bree Brown"/>
    <x v="8"/>
    <n v="6"/>
    <m/>
    <n v="2"/>
    <m/>
  </r>
  <r>
    <n v="31"/>
    <s v="10657003A"/>
    <s v="Andrew Ridep Uchel"/>
    <x v="8"/>
    <n v="6"/>
    <m/>
    <n v="2"/>
    <m/>
  </r>
  <r>
    <n v="16"/>
    <s v="10657024A"/>
    <s v="Nosipho Paulette Matsenjwa"/>
    <x v="8"/>
    <n v="7"/>
    <m/>
    <n v="2"/>
    <m/>
  </r>
  <r>
    <n v="10"/>
    <s v="10657005A"/>
    <s v="Anwah Radech Young"/>
    <x v="8"/>
    <n v="9"/>
    <m/>
    <n v="3"/>
    <m/>
  </r>
  <r>
    <n v="34"/>
    <s v="10657009A"/>
    <s v="Claudia Elizabeth Fleitas Aguero"/>
    <x v="8"/>
    <n v="5"/>
    <m/>
    <n v="3"/>
    <m/>
  </r>
  <r>
    <n v="12"/>
    <s v="10657010A"/>
    <s v="Gregory Mikael Ermoff"/>
    <x v="8"/>
    <n v="5"/>
    <m/>
    <n v="3"/>
    <m/>
  </r>
  <r>
    <n v="24"/>
    <s v="10657016A"/>
    <s v="Louise Evangeline Anthony"/>
    <x v="8"/>
    <n v="7"/>
    <m/>
    <n v="3"/>
    <m/>
  </r>
  <r>
    <n v="30"/>
    <s v="10557011A"/>
    <s v="John Wesley ILOPITU"/>
    <x v="8"/>
    <n v="10"/>
    <m/>
    <n v="4"/>
    <m/>
  </r>
  <r>
    <n v="37"/>
    <s v="10657013A"/>
    <s v="Jose Alejandro Andino Bonilla"/>
    <x v="8"/>
    <n v="9"/>
    <m/>
    <n v="4"/>
    <m/>
  </r>
  <r>
    <n v="23"/>
    <s v="10657031A"/>
    <s v="Taukoriri Tibiriano"/>
    <x v="8"/>
    <n v="7"/>
    <m/>
    <n v="4"/>
    <m/>
  </r>
  <r>
    <n v="32"/>
    <s v="10657032A"/>
    <s v="Telengalulu  Tanelua"/>
    <x v="8"/>
    <n v="8"/>
    <m/>
    <n v="4"/>
    <m/>
  </r>
  <r>
    <n v="11"/>
    <s v="10657011A"/>
    <s v="Javeim Reniero Blanchette"/>
    <x v="8"/>
    <n v="5"/>
    <m/>
    <n v="5"/>
    <m/>
  </r>
  <r>
    <n v="18"/>
    <s v="10657012A"/>
    <s v="Jazel Shamala Roland"/>
    <x v="8"/>
    <n v="8"/>
    <m/>
    <n v="5"/>
    <m/>
  </r>
  <r>
    <n v="7"/>
    <s v="10657027A"/>
    <s v="Rochelle Deterville"/>
    <x v="8"/>
    <n v="5"/>
    <m/>
    <n v="5"/>
    <m/>
  </r>
  <r>
    <n v="26"/>
    <s v="10657035A"/>
    <s v="Tishera Tigana Tito Flood"/>
    <x v="8"/>
    <n v="9"/>
    <m/>
    <n v="5"/>
    <m/>
  </r>
  <r>
    <n v="27"/>
    <s v="10657036A"/>
    <s v="Vida Liza Julien"/>
    <x v="8"/>
    <n v="9"/>
    <m/>
    <n v="5"/>
    <m/>
  </r>
  <r>
    <n v="28"/>
    <s v="10657002A"/>
    <s v="Adri J. Hicking"/>
    <x v="8"/>
    <n v="6"/>
    <m/>
    <n v="6"/>
    <m/>
  </r>
  <r>
    <n v="38"/>
    <s v="10657006A"/>
    <s v="Beroni Enne"/>
    <x v="8"/>
    <n v="5"/>
    <m/>
    <n v="6"/>
    <m/>
  </r>
  <r>
    <n v="25"/>
    <s v="10657015A"/>
    <s v="Kamaraia  Tambwereti"/>
    <x v="8"/>
    <n v="8"/>
    <m/>
    <n v="6"/>
    <m/>
  </r>
  <r>
    <n v="20"/>
    <s v="10657023A"/>
    <s v="Nonhlanhla Precious Mazibuko"/>
    <x v="8"/>
    <n v="7"/>
    <m/>
    <n v="7"/>
    <m/>
  </r>
  <r>
    <n v="19"/>
    <s v="10657037A"/>
    <s v="Zilindile Portia Gama"/>
    <x v="8"/>
    <n v="6"/>
    <m/>
    <n v="7"/>
    <m/>
  </r>
  <r>
    <n v="29"/>
    <s v="10657038A"/>
    <s v="Zoia Hetty Verdene Sam"/>
    <x v="8"/>
    <n v="8"/>
    <m/>
    <n v="7"/>
    <m/>
  </r>
  <r>
    <n v="21"/>
    <s v="10657039A"/>
    <s v="Vusi Erick Mbali"/>
    <x v="8"/>
    <n v="8"/>
    <m/>
    <n v="7"/>
    <m/>
  </r>
  <r>
    <n v="14"/>
    <s v="10657017A"/>
    <s v="Lulekiwe Sibonelo Mbuyisa"/>
    <x v="8"/>
    <n v="8"/>
    <m/>
    <n v="8"/>
    <m/>
  </r>
  <r>
    <n v="22"/>
    <s v="10657019A"/>
    <s v="Nicholus Thokozani Hlanze"/>
    <x v="8"/>
    <n v="6"/>
    <m/>
    <n v="8"/>
    <m/>
  </r>
  <r>
    <n v="17"/>
    <s v="10657021A"/>
    <s v="Nomakhosi Sharon Dlamini"/>
    <x v="8"/>
    <n v="8"/>
    <m/>
    <n v="8"/>
    <m/>
  </r>
  <r>
    <n v="6"/>
    <s v="10657034A"/>
    <s v="Tibusile Desma Mlambo"/>
    <x v="8"/>
    <n v="7"/>
    <m/>
    <n v="8"/>
    <m/>
  </r>
  <r>
    <n v="2"/>
    <s v="10657020A"/>
    <s v="Nkosingiphile Nokuphila Mathonsi"/>
    <x v="8"/>
    <n v="9"/>
    <m/>
    <n v="9"/>
    <m/>
  </r>
  <r>
    <n v="15"/>
    <s v="10657022A"/>
    <s v="Nondumiso Yvonne Simelane"/>
    <x v="8"/>
    <n v="9"/>
    <m/>
    <n v="9"/>
    <m/>
  </r>
  <r>
    <n v="35"/>
    <s v="10657025A"/>
    <s v="Pierre Henry-Stender"/>
    <x v="8"/>
    <n v="7"/>
    <m/>
    <n v="9"/>
    <m/>
  </r>
  <r>
    <n v="3"/>
    <s v="10657004A"/>
    <s v="Antony Sifiso Matsebula"/>
    <x v="8"/>
    <n v="8"/>
    <m/>
    <n v="10"/>
    <m/>
  </r>
  <r>
    <n v="9"/>
    <s v="10657030A"/>
    <s v="Siphelele Leisure Mdluli"/>
    <x v="8"/>
    <n v="5"/>
    <m/>
    <n v="10"/>
    <m/>
  </r>
  <r>
    <n v="1"/>
    <s v="10657033A"/>
    <s v="Thembinkosi Qwabe"/>
    <x v="8"/>
    <n v="4"/>
    <m/>
    <n v="10"/>
    <m/>
  </r>
  <r>
    <n v="33"/>
    <s v="10657007A"/>
    <s v="Betina Ruta Harry"/>
    <x v="9"/>
    <n v="12"/>
    <m/>
    <n v="1"/>
    <m/>
  </r>
  <r>
    <n v="5"/>
    <s v="10657008A"/>
    <s v="Bongekile Batucia Nsoko"/>
    <x v="9"/>
    <n v="12"/>
    <m/>
    <n v="1"/>
    <m/>
  </r>
  <r>
    <n v="36"/>
    <s v="10657018A"/>
    <s v="Moannara  Ierubara"/>
    <x v="9"/>
    <n v="12"/>
    <m/>
    <n v="1"/>
    <m/>
  </r>
  <r>
    <n v="8"/>
    <s v="10657040A"/>
    <s v="Thulisile Ntombenhle Simelane "/>
    <x v="9"/>
    <n v="12"/>
    <m/>
    <n v="1"/>
    <m/>
  </r>
  <r>
    <n v="13"/>
    <s v="10657001A"/>
    <s v="Aaleyah Bree Brown"/>
    <x v="9"/>
    <n v="12"/>
    <m/>
    <n v="2"/>
    <m/>
  </r>
  <r>
    <n v="31"/>
    <s v="10657003A"/>
    <s v="Andrew Ridep Uchel"/>
    <x v="9"/>
    <n v="12"/>
    <m/>
    <n v="2"/>
    <m/>
  </r>
  <r>
    <n v="16"/>
    <s v="10657024A"/>
    <s v="Nosipho Paulette Matsenjwa"/>
    <x v="9"/>
    <n v="12"/>
    <m/>
    <n v="2"/>
    <m/>
  </r>
  <r>
    <n v="10"/>
    <s v="10657005A"/>
    <s v="Anwah Radech Young"/>
    <x v="9"/>
    <n v="12"/>
    <m/>
    <n v="3"/>
    <m/>
  </r>
  <r>
    <n v="34"/>
    <s v="10657009A"/>
    <s v="Claudia Elizabeth Fleitas Aguero"/>
    <x v="9"/>
    <n v="12"/>
    <m/>
    <n v="3"/>
    <m/>
  </r>
  <r>
    <n v="12"/>
    <s v="10657010A"/>
    <s v="Gregory Mikael Ermoff"/>
    <x v="9"/>
    <n v="12"/>
    <m/>
    <n v="3"/>
    <m/>
  </r>
  <r>
    <n v="24"/>
    <s v="10657016A"/>
    <s v="Louise Evangeline Anthony"/>
    <x v="9"/>
    <n v="12"/>
    <m/>
    <n v="3"/>
    <m/>
  </r>
  <r>
    <n v="30"/>
    <s v="10557011A"/>
    <s v="John Wesley ILOPITU"/>
    <x v="9"/>
    <n v="12"/>
    <m/>
    <n v="4"/>
    <m/>
  </r>
  <r>
    <n v="37"/>
    <s v="10657013A"/>
    <s v="Jose Alejandro Andino Bonilla"/>
    <x v="9"/>
    <n v="12"/>
    <m/>
    <n v="4"/>
    <m/>
  </r>
  <r>
    <n v="23"/>
    <s v="10657031A"/>
    <s v="Taukoriri Tibiriano"/>
    <x v="9"/>
    <n v="12"/>
    <m/>
    <n v="4"/>
    <m/>
  </r>
  <r>
    <n v="32"/>
    <s v="10657032A"/>
    <s v="Telengalulu  Tanelua"/>
    <x v="9"/>
    <n v="12"/>
    <m/>
    <n v="4"/>
    <m/>
  </r>
  <r>
    <n v="11"/>
    <s v="10657011A"/>
    <s v="Javeim Reniero Blanchette"/>
    <x v="9"/>
    <n v="12"/>
    <m/>
    <n v="5"/>
    <m/>
  </r>
  <r>
    <n v="18"/>
    <s v="10657012A"/>
    <s v="Jazel Shamala Roland"/>
    <x v="9"/>
    <n v="12"/>
    <m/>
    <n v="5"/>
    <m/>
  </r>
  <r>
    <n v="7"/>
    <s v="10657027A"/>
    <s v="Rochelle Deterville"/>
    <x v="9"/>
    <n v="12"/>
    <m/>
    <n v="5"/>
    <m/>
  </r>
  <r>
    <n v="26"/>
    <s v="10657035A"/>
    <s v="Tishera Tigana Tito Flood"/>
    <x v="9"/>
    <n v="12"/>
    <m/>
    <n v="5"/>
    <m/>
  </r>
  <r>
    <n v="27"/>
    <s v="10657036A"/>
    <s v="Vida Liza Julien"/>
    <x v="9"/>
    <n v="12"/>
    <m/>
    <n v="5"/>
    <m/>
  </r>
  <r>
    <n v="28"/>
    <s v="10657002A"/>
    <s v="Adri J. Hicking"/>
    <x v="9"/>
    <n v="12"/>
    <m/>
    <n v="6"/>
    <m/>
  </r>
  <r>
    <n v="38"/>
    <s v="10657006A"/>
    <s v="Beroni Enne"/>
    <x v="9"/>
    <n v="12"/>
    <m/>
    <n v="6"/>
    <m/>
  </r>
  <r>
    <n v="25"/>
    <s v="10657015A"/>
    <s v="Kamaraia  Tambwereti"/>
    <x v="9"/>
    <n v="12"/>
    <m/>
    <n v="6"/>
    <m/>
  </r>
  <r>
    <n v="20"/>
    <s v="10657023A"/>
    <s v="Nonhlanhla Precious Mazibuko"/>
    <x v="9"/>
    <n v="12"/>
    <m/>
    <n v="7"/>
    <m/>
  </r>
  <r>
    <n v="19"/>
    <s v="10657037A"/>
    <s v="Zilindile Portia Gama"/>
    <x v="9"/>
    <n v="12"/>
    <m/>
    <n v="7"/>
    <m/>
  </r>
  <r>
    <n v="29"/>
    <s v="10657038A"/>
    <s v="Zoia Hetty Verdene Sam"/>
    <x v="9"/>
    <n v="12"/>
    <m/>
    <n v="7"/>
    <m/>
  </r>
  <r>
    <n v="21"/>
    <s v="10657039A"/>
    <s v="Vusi Erick Mbali"/>
    <x v="9"/>
    <n v="12"/>
    <m/>
    <n v="7"/>
    <m/>
  </r>
  <r>
    <n v="14"/>
    <s v="10657017A"/>
    <s v="Lulekiwe Sibonelo Mbuyisa"/>
    <x v="9"/>
    <n v="12"/>
    <m/>
    <n v="8"/>
    <m/>
  </r>
  <r>
    <n v="22"/>
    <s v="10657019A"/>
    <s v="Nicholus Thokozani Hlanze"/>
    <x v="9"/>
    <n v="12"/>
    <m/>
    <n v="8"/>
    <m/>
  </r>
  <r>
    <n v="17"/>
    <s v="10657021A"/>
    <s v="Nomakhosi Sharon Dlamini"/>
    <x v="9"/>
    <n v="12"/>
    <m/>
    <n v="8"/>
    <m/>
  </r>
  <r>
    <n v="6"/>
    <s v="10657034A"/>
    <s v="Tibusile Desma Mlambo"/>
    <x v="9"/>
    <n v="12"/>
    <m/>
    <n v="8"/>
    <m/>
  </r>
  <r>
    <n v="2"/>
    <s v="10657020A"/>
    <s v="Nkosingiphile Nokuphila Mathonsi"/>
    <x v="9"/>
    <n v="12"/>
    <m/>
    <n v="9"/>
    <m/>
  </r>
  <r>
    <n v="15"/>
    <s v="10657022A"/>
    <s v="Nondumiso Yvonne Simelane"/>
    <x v="9"/>
    <n v="12"/>
    <m/>
    <n v="9"/>
    <m/>
  </r>
  <r>
    <n v="35"/>
    <s v="10657025A"/>
    <s v="Pierre Henry-Stender"/>
    <x v="9"/>
    <n v="12"/>
    <m/>
    <n v="9"/>
    <m/>
  </r>
  <r>
    <n v="3"/>
    <s v="10657004A"/>
    <s v="Antony Sifiso Matsebula"/>
    <x v="9"/>
    <n v="12"/>
    <m/>
    <n v="10"/>
    <m/>
  </r>
  <r>
    <n v="4"/>
    <s v="10657028A"/>
    <s v="Sibusiso Kenneth Nyembe"/>
    <x v="9"/>
    <n v="12"/>
    <m/>
    <n v="10"/>
    <m/>
  </r>
  <r>
    <n v="9"/>
    <s v="10657030A"/>
    <s v="Siphelele Leisure Mdluli"/>
    <x v="9"/>
    <n v="12"/>
    <m/>
    <n v="10"/>
    <m/>
  </r>
  <r>
    <n v="1"/>
    <s v="10657033A"/>
    <s v="Thembinkosi Qwabe"/>
    <x v="9"/>
    <n v="12"/>
    <m/>
    <n v="10"/>
    <m/>
  </r>
  <r>
    <n v="33"/>
    <s v="10657007A"/>
    <s v="Betina Ruta Harry"/>
    <x v="10"/>
    <n v="7"/>
    <m/>
    <n v="1"/>
    <m/>
  </r>
  <r>
    <n v="5"/>
    <s v="10657008A"/>
    <s v="Bongekile Batucia Nsoko"/>
    <x v="10"/>
    <n v="5"/>
    <m/>
    <n v="1"/>
    <m/>
  </r>
  <r>
    <n v="36"/>
    <s v="10657018A"/>
    <s v="Moannara  Ierubara"/>
    <x v="10"/>
    <n v="10"/>
    <m/>
    <n v="1"/>
    <m/>
  </r>
  <r>
    <n v="8"/>
    <s v="10657040A"/>
    <s v="Thulisile Ntombenhle Simelane "/>
    <x v="10"/>
    <n v="6"/>
    <m/>
    <n v="1"/>
    <m/>
  </r>
  <r>
    <n v="13"/>
    <s v="10657001A"/>
    <s v="Aaleyah Bree Brown"/>
    <x v="10"/>
    <n v="5"/>
    <m/>
    <n v="2"/>
    <m/>
  </r>
  <r>
    <n v="31"/>
    <s v="10657003A"/>
    <s v="Andrew Ridep Uchel"/>
    <x v="10"/>
    <n v="7"/>
    <m/>
    <n v="2"/>
    <m/>
  </r>
  <r>
    <n v="16"/>
    <s v="10657024A"/>
    <s v="Nosipho Paulette Matsenjwa"/>
    <x v="10"/>
    <n v="6"/>
    <m/>
    <n v="2"/>
    <m/>
  </r>
  <r>
    <n v="10"/>
    <s v="10657005A"/>
    <s v="Anwah Radech Young"/>
    <x v="10"/>
    <n v="6"/>
    <m/>
    <n v="3"/>
    <m/>
  </r>
  <r>
    <n v="34"/>
    <s v="10657009A"/>
    <s v="Claudia Elizabeth Fleitas Aguero"/>
    <x v="10"/>
    <n v="6"/>
    <m/>
    <n v="3"/>
    <m/>
  </r>
  <r>
    <n v="12"/>
    <s v="10657010A"/>
    <s v="Gregory Mikael Ermoff"/>
    <x v="10"/>
    <n v="6"/>
    <m/>
    <n v="3"/>
    <m/>
  </r>
  <r>
    <n v="24"/>
    <s v="10657016A"/>
    <s v="Louise Evangeline Anthony"/>
    <x v="10"/>
    <n v="8"/>
    <m/>
    <n v="3"/>
    <m/>
  </r>
  <r>
    <n v="30"/>
    <s v="10557011A"/>
    <s v="John Wesley ILOPITU"/>
    <x v="10"/>
    <n v="9"/>
    <m/>
    <n v="4"/>
    <m/>
  </r>
  <r>
    <n v="37"/>
    <s v="10657013A"/>
    <s v="Jose Alejandro Andino Bonilla"/>
    <x v="10"/>
    <n v="8"/>
    <m/>
    <n v="4"/>
    <m/>
  </r>
  <r>
    <n v="23"/>
    <s v="10657031A"/>
    <s v="Taukoriri Tibiriano"/>
    <x v="10"/>
    <n v="9"/>
    <m/>
    <n v="4"/>
    <m/>
  </r>
  <r>
    <n v="32"/>
    <s v="10657032A"/>
    <s v="Telengalulu  Tanelua"/>
    <x v="10"/>
    <n v="5"/>
    <m/>
    <n v="4"/>
    <m/>
  </r>
  <r>
    <n v="11"/>
    <s v="10657011A"/>
    <s v="Javeim Reniero Blanchette"/>
    <x v="10"/>
    <n v="6"/>
    <m/>
    <n v="5"/>
    <m/>
  </r>
  <r>
    <n v="18"/>
    <s v="10657012A"/>
    <s v="Jazel Shamala Roland"/>
    <x v="10"/>
    <n v="6"/>
    <m/>
    <n v="5"/>
    <m/>
  </r>
  <r>
    <n v="7"/>
    <s v="10657027A"/>
    <s v="Rochelle Deterville"/>
    <x v="10"/>
    <n v="7"/>
    <m/>
    <n v="5"/>
    <m/>
  </r>
  <r>
    <n v="26"/>
    <s v="10657035A"/>
    <s v="Tishera Tigana Tito Flood"/>
    <x v="10"/>
    <n v="7"/>
    <m/>
    <n v="5"/>
    <m/>
  </r>
  <r>
    <n v="27"/>
    <s v="10657036A"/>
    <s v="Vida Liza Julien"/>
    <x v="10"/>
    <n v="5"/>
    <m/>
    <n v="5"/>
    <m/>
  </r>
  <r>
    <n v="28"/>
    <s v="10657002A"/>
    <s v="Adri J. Hicking"/>
    <x v="10"/>
    <n v="7"/>
    <m/>
    <n v="6"/>
    <m/>
  </r>
  <r>
    <n v="38"/>
    <s v="10657006A"/>
    <s v="Beroni Enne"/>
    <x v="10"/>
    <n v="7"/>
    <m/>
    <n v="6"/>
    <m/>
  </r>
  <r>
    <n v="25"/>
    <s v="10657015A"/>
    <s v="Kamaraia  Tambwereti"/>
    <x v="10"/>
    <n v="7"/>
    <m/>
    <n v="6"/>
    <m/>
  </r>
  <r>
    <n v="20"/>
    <s v="10657023A"/>
    <s v="Nonhlanhla Precious Mazibuko"/>
    <x v="10"/>
    <n v="9"/>
    <m/>
    <n v="7"/>
    <m/>
  </r>
  <r>
    <n v="19"/>
    <s v="10657037A"/>
    <s v="Zilindile Portia Gama"/>
    <x v="10"/>
    <n v="10"/>
    <m/>
    <n v="7"/>
    <m/>
  </r>
  <r>
    <n v="29"/>
    <s v="10657038A"/>
    <s v="Zoia Hetty Verdene Sam"/>
    <x v="10"/>
    <n v="7"/>
    <m/>
    <n v="7"/>
    <m/>
  </r>
  <r>
    <n v="21"/>
    <s v="10657039A"/>
    <s v="Vusi Erick Mbali"/>
    <x v="10"/>
    <n v="9"/>
    <m/>
    <n v="7"/>
    <m/>
  </r>
  <r>
    <n v="14"/>
    <s v="10657017A"/>
    <s v="Lulekiwe Sibonelo Mbuyisa"/>
    <x v="10"/>
    <n v="7"/>
    <m/>
    <n v="8"/>
    <m/>
  </r>
  <r>
    <n v="22"/>
    <s v="10657019A"/>
    <s v="Nicholus Thokozani Hlanze"/>
    <x v="10"/>
    <n v="7"/>
    <m/>
    <n v="8"/>
    <m/>
  </r>
  <r>
    <n v="17"/>
    <s v="10657021A"/>
    <s v="Nomakhosi Sharon Dlamini"/>
    <x v="10"/>
    <n v="6"/>
    <m/>
    <n v="8"/>
    <m/>
  </r>
  <r>
    <n v="6"/>
    <s v="10657034A"/>
    <s v="Tibusile Desma Mlambo"/>
    <x v="10"/>
    <n v="10"/>
    <m/>
    <n v="8"/>
    <m/>
  </r>
  <r>
    <n v="2"/>
    <s v="10657020A"/>
    <s v="Nkosingiphile Nokuphila Mathonsi"/>
    <x v="10"/>
    <n v="6"/>
    <m/>
    <n v="9"/>
    <m/>
  </r>
  <r>
    <n v="15"/>
    <s v="10657022A"/>
    <s v="Nondumiso Yvonne Simelane"/>
    <x v="10"/>
    <n v="10"/>
    <m/>
    <n v="9"/>
    <m/>
  </r>
  <r>
    <n v="35"/>
    <s v="10657025A"/>
    <s v="Pierre Henry-Stender"/>
    <x v="10"/>
    <n v="9"/>
    <m/>
    <n v="9"/>
    <m/>
  </r>
  <r>
    <n v="3"/>
    <s v="10657004A"/>
    <s v="Antony Sifiso Matsebula"/>
    <x v="10"/>
    <n v="7"/>
    <m/>
    <n v="10"/>
    <m/>
  </r>
  <r>
    <n v="4"/>
    <s v="10657028A"/>
    <s v="Sibusiso Kenneth Nyembe"/>
    <x v="10"/>
    <n v="7"/>
    <m/>
    <n v="10"/>
    <m/>
  </r>
  <r>
    <n v="9"/>
    <s v="10657030A"/>
    <s v="Siphelele Leisure Mdluli"/>
    <x v="10"/>
    <n v="6"/>
    <m/>
    <n v="10"/>
    <m/>
  </r>
  <r>
    <n v="1"/>
    <s v="10657033A"/>
    <s v="Thembinkosi Qwabe"/>
    <x v="10"/>
    <n v="5"/>
    <m/>
    <n v="10"/>
    <m/>
  </r>
  <r>
    <n v="33"/>
    <s v="10657007A"/>
    <s v="Betina Ruta Harry"/>
    <x v="11"/>
    <n v="10"/>
    <m/>
    <n v="1"/>
    <m/>
  </r>
  <r>
    <n v="5"/>
    <s v="10657008A"/>
    <s v="Bongekile Batucia Nsoko"/>
    <x v="11"/>
    <n v="6"/>
    <m/>
    <n v="1"/>
    <m/>
  </r>
  <r>
    <n v="36"/>
    <s v="10657018A"/>
    <s v="Moannara  Ierubara"/>
    <x v="11"/>
    <n v="7"/>
    <m/>
    <n v="1"/>
    <m/>
  </r>
  <r>
    <n v="8"/>
    <s v="10657040A"/>
    <s v="Thulisile Ntombenhle Simelane "/>
    <x v="11"/>
    <n v="9"/>
    <m/>
    <n v="1"/>
    <m/>
  </r>
  <r>
    <n v="13"/>
    <s v="10657001A"/>
    <s v="Aaleyah Bree Brown"/>
    <x v="11"/>
    <n v="7"/>
    <m/>
    <n v="2"/>
    <m/>
  </r>
  <r>
    <n v="31"/>
    <s v="10657003A"/>
    <s v="Andrew Ridep Uchel"/>
    <x v="11"/>
    <n v="5"/>
    <m/>
    <n v="2"/>
    <m/>
  </r>
  <r>
    <n v="16"/>
    <s v="10657024A"/>
    <s v="Nosipho Paulette Matsenjwa"/>
    <x v="11"/>
    <n v="5"/>
    <m/>
    <n v="2"/>
    <m/>
  </r>
  <r>
    <n v="10"/>
    <s v="10657005A"/>
    <s v="Anwah Radech Young"/>
    <x v="11"/>
    <n v="8"/>
    <m/>
    <n v="3"/>
    <m/>
  </r>
  <r>
    <n v="34"/>
    <s v="10657009A"/>
    <s v="Claudia Elizabeth Fleitas Aguero"/>
    <x v="11"/>
    <n v="7"/>
    <m/>
    <n v="3"/>
    <m/>
  </r>
  <r>
    <n v="12"/>
    <s v="10657010A"/>
    <s v="Gregory Mikael Ermoff"/>
    <x v="11"/>
    <n v="7"/>
    <m/>
    <n v="3"/>
    <m/>
  </r>
  <r>
    <n v="24"/>
    <s v="10657016A"/>
    <s v="Louise Evangeline Anthony"/>
    <x v="11"/>
    <n v="6"/>
    <m/>
    <n v="3"/>
    <m/>
  </r>
  <r>
    <n v="30"/>
    <s v="10557011A"/>
    <s v="John Wesley ILOPITU"/>
    <x v="11"/>
    <n v="7"/>
    <m/>
    <n v="4"/>
    <m/>
  </r>
  <r>
    <n v="37"/>
    <s v="10657013A"/>
    <s v="Jose Alejandro Andino Bonilla"/>
    <x v="11"/>
    <n v="7"/>
    <m/>
    <n v="4"/>
    <m/>
  </r>
  <r>
    <n v="23"/>
    <s v="10657031A"/>
    <s v="Taukoriri Tibiriano"/>
    <x v="11"/>
    <n v="5"/>
    <m/>
    <n v="4"/>
    <m/>
  </r>
  <r>
    <n v="32"/>
    <s v="10657032A"/>
    <s v="Telengalulu  Tanelua"/>
    <x v="11"/>
    <n v="7"/>
    <m/>
    <n v="4"/>
    <m/>
  </r>
  <r>
    <n v="11"/>
    <s v="10657011A"/>
    <s v="Javeim Reniero Blanchette"/>
    <x v="11"/>
    <n v="7"/>
    <m/>
    <n v="5"/>
    <m/>
  </r>
  <r>
    <n v="18"/>
    <s v="10657012A"/>
    <s v="Jazel Shamala Roland"/>
    <x v="11"/>
    <n v="5"/>
    <m/>
    <n v="5"/>
    <m/>
  </r>
  <r>
    <n v="7"/>
    <s v="10657027A"/>
    <s v="Rochelle Deterville"/>
    <x v="11"/>
    <n v="6"/>
    <m/>
    <n v="5"/>
    <m/>
  </r>
  <r>
    <n v="26"/>
    <s v="10657035A"/>
    <s v="Tishera Tigana Tito Flood"/>
    <x v="11"/>
    <n v="8"/>
    <m/>
    <n v="5"/>
    <m/>
  </r>
  <r>
    <n v="27"/>
    <s v="10657036A"/>
    <s v="Vida Liza Julien"/>
    <x v="11"/>
    <n v="6"/>
    <m/>
    <n v="5"/>
    <m/>
  </r>
  <r>
    <n v="28"/>
    <s v="10657002A"/>
    <s v="Adri J. Hicking"/>
    <x v="11"/>
    <n v="9"/>
    <m/>
    <n v="6"/>
    <m/>
  </r>
  <r>
    <n v="38"/>
    <s v="10657006A"/>
    <s v="Beroni Enne"/>
    <x v="11"/>
    <n v="8"/>
    <m/>
    <n v="6"/>
    <m/>
  </r>
  <r>
    <n v="25"/>
    <s v="10657015A"/>
    <s v="Kamaraia  Tambwereti"/>
    <x v="11"/>
    <n v="6"/>
    <m/>
    <n v="6"/>
    <m/>
  </r>
  <r>
    <n v="20"/>
    <s v="10657023A"/>
    <s v="Nonhlanhla Precious Mazibuko"/>
    <x v="11"/>
    <n v="8"/>
    <m/>
    <n v="7"/>
    <m/>
  </r>
  <r>
    <n v="19"/>
    <s v="10657037A"/>
    <s v="Zilindile Portia Gama"/>
    <x v="11"/>
    <n v="8"/>
    <m/>
    <n v="7"/>
    <m/>
  </r>
  <r>
    <n v="29"/>
    <s v="10657038A"/>
    <s v="Zoia Hetty Verdene Sam"/>
    <x v="11"/>
    <n v="5"/>
    <m/>
    <n v="7"/>
    <m/>
  </r>
  <r>
    <n v="21"/>
    <s v="10657039A"/>
    <s v="Vusi Erick Mbali"/>
    <x v="11"/>
    <n v="7"/>
    <m/>
    <n v="7"/>
    <m/>
  </r>
  <r>
    <n v="14"/>
    <s v="10657017A"/>
    <s v="Lulekiwe Sibonelo Mbuyisa"/>
    <x v="11"/>
    <n v="9"/>
    <m/>
    <n v="8"/>
    <m/>
  </r>
  <r>
    <n v="22"/>
    <s v="10657019A"/>
    <s v="Nicholus Thokozani Hlanze"/>
    <x v="11"/>
    <n v="9"/>
    <m/>
    <n v="8"/>
    <m/>
  </r>
  <r>
    <n v="17"/>
    <s v="10657021A"/>
    <s v="Nomakhosi Sharon Dlamini"/>
    <x v="11"/>
    <n v="7"/>
    <m/>
    <n v="8"/>
    <m/>
  </r>
  <r>
    <n v="6"/>
    <s v="10657034A"/>
    <s v="Tibusile Desma Mlambo"/>
    <x v="11"/>
    <n v="8"/>
    <m/>
    <n v="8"/>
    <m/>
  </r>
  <r>
    <n v="2"/>
    <s v="10657020A"/>
    <s v="Nkosingiphile Nokuphila Mathonsi"/>
    <x v="11"/>
    <n v="7"/>
    <m/>
    <n v="9"/>
    <m/>
  </r>
  <r>
    <n v="15"/>
    <s v="10657022A"/>
    <s v="Nondumiso Yvonne Simelane"/>
    <x v="11"/>
    <n v="8"/>
    <m/>
    <n v="9"/>
    <m/>
  </r>
  <r>
    <n v="35"/>
    <s v="10657025A"/>
    <s v="Pierre Henry-Stender"/>
    <x v="11"/>
    <n v="8"/>
    <m/>
    <n v="9"/>
    <m/>
  </r>
  <r>
    <n v="3"/>
    <s v="10657004A"/>
    <s v="Antony Sifiso Matsebula"/>
    <x v="11"/>
    <n v="6"/>
    <m/>
    <n v="10"/>
    <m/>
  </r>
  <r>
    <n v="4"/>
    <s v="10657028A"/>
    <s v="Sibusiso Kenneth Nyembe"/>
    <x v="11"/>
    <n v="10"/>
    <m/>
    <n v="10"/>
    <m/>
  </r>
  <r>
    <n v="9"/>
    <s v="10657030A"/>
    <s v="Siphelele Leisure Mdluli"/>
    <x v="11"/>
    <n v="7"/>
    <m/>
    <n v="10"/>
    <m/>
  </r>
  <r>
    <n v="1"/>
    <s v="10657033A"/>
    <s v="Thembinkosi Qwabe"/>
    <x v="11"/>
    <n v="6"/>
    <m/>
    <n v="10"/>
    <m/>
  </r>
  <r>
    <n v="33"/>
    <s v="10657007A"/>
    <s v="Betina Ruta Harry"/>
    <x v="12"/>
    <n v="1"/>
    <m/>
    <n v="1"/>
    <m/>
  </r>
  <r>
    <n v="5"/>
    <s v="10657008A"/>
    <s v="Bongekile Batucia Nsoko"/>
    <x v="12"/>
    <n v="2"/>
    <m/>
    <n v="1"/>
    <m/>
  </r>
  <r>
    <n v="36"/>
    <s v="10657018A"/>
    <s v="Moannara  Ierubara"/>
    <x v="12"/>
    <n v="2"/>
    <m/>
    <n v="1"/>
    <m/>
  </r>
  <r>
    <n v="8"/>
    <s v="10657040A"/>
    <s v="Thulisile Ntombenhle Simelane "/>
    <x v="12"/>
    <n v="5"/>
    <m/>
    <n v="1"/>
    <m/>
  </r>
  <r>
    <n v="13"/>
    <s v="10657001A"/>
    <s v="Aaleyah Bree Brown"/>
    <x v="12"/>
    <n v="3"/>
    <m/>
    <n v="2"/>
    <m/>
  </r>
  <r>
    <n v="31"/>
    <s v="10657003A"/>
    <s v="Andrew Ridep Uchel"/>
    <x v="12"/>
    <n v="3"/>
    <m/>
    <n v="2"/>
    <m/>
  </r>
  <r>
    <n v="16"/>
    <s v="10657024A"/>
    <s v="Nosipho Paulette Matsenjwa"/>
    <x v="12"/>
    <n v="4"/>
    <m/>
    <n v="2"/>
    <m/>
  </r>
  <r>
    <n v="10"/>
    <s v="10657005A"/>
    <s v="Anwah Radech Young"/>
    <x v="12"/>
    <n v="5"/>
    <m/>
    <n v="3"/>
    <m/>
  </r>
  <r>
    <n v="34"/>
    <s v="10657009A"/>
    <s v="Claudia Elizabeth Fleitas Aguero"/>
    <x v="12"/>
    <n v="4"/>
    <m/>
    <n v="3"/>
    <m/>
  </r>
  <r>
    <n v="12"/>
    <s v="10657010A"/>
    <s v="Gregory Mikael Ermoff"/>
    <x v="12"/>
    <n v="4"/>
    <m/>
    <n v="3"/>
    <m/>
  </r>
  <r>
    <n v="24"/>
    <s v="10657016A"/>
    <s v="Louise Evangeline Anthony"/>
    <x v="12"/>
    <n v="5"/>
    <m/>
    <n v="3"/>
    <m/>
  </r>
  <r>
    <n v="37"/>
    <s v="10657013A"/>
    <s v="Jose Alejandro Andino Bonilla"/>
    <x v="12"/>
    <n v="4"/>
    <m/>
    <n v="4"/>
    <m/>
  </r>
  <r>
    <n v="23"/>
    <s v="10657031A"/>
    <s v="Taukoriri Tibiriano"/>
    <x v="12"/>
    <n v="2"/>
    <m/>
    <n v="4"/>
    <m/>
  </r>
  <r>
    <n v="32"/>
    <s v="10657032A"/>
    <s v="Telengalulu  Tanelua"/>
    <x v="12"/>
    <n v="4"/>
    <m/>
    <n v="4"/>
    <m/>
  </r>
  <r>
    <n v="18"/>
    <s v="10657012A"/>
    <s v="Jazel Shamala Roland"/>
    <x v="12"/>
    <n v="4"/>
    <m/>
    <n v="5"/>
    <m/>
  </r>
  <r>
    <n v="7"/>
    <s v="10657027A"/>
    <s v="Rochelle Deterville"/>
    <x v="12"/>
    <n v="2"/>
    <m/>
    <n v="5"/>
    <m/>
  </r>
  <r>
    <n v="26"/>
    <s v="10657035A"/>
    <s v="Tishera Tigana Tito Flood"/>
    <x v="12"/>
    <n v="4"/>
    <m/>
    <n v="5"/>
    <m/>
  </r>
  <r>
    <n v="28"/>
    <s v="10657002A"/>
    <s v="Adri J. Hicking"/>
    <x v="12"/>
    <n v="4"/>
    <m/>
    <n v="6"/>
    <m/>
  </r>
  <r>
    <n v="38"/>
    <s v="10657006A"/>
    <s v="Beroni Enne"/>
    <x v="12"/>
    <n v="3"/>
    <m/>
    <n v="6"/>
    <m/>
  </r>
  <r>
    <n v="25"/>
    <s v="10657015A"/>
    <s v="Kamaraia  Tambwereti"/>
    <x v="12"/>
    <n v="4"/>
    <m/>
    <n v="6"/>
    <m/>
  </r>
  <r>
    <n v="19"/>
    <s v="10657037A"/>
    <s v="Zilindile Portia Gama"/>
    <x v="12"/>
    <n v="5"/>
    <m/>
    <n v="7"/>
    <m/>
  </r>
  <r>
    <n v="14"/>
    <s v="10657017A"/>
    <s v="Lulekiwe Sibonelo Mbuyisa"/>
    <x v="12"/>
    <n v="5"/>
    <m/>
    <n v="8"/>
    <m/>
  </r>
  <r>
    <n v="22"/>
    <s v="10657019A"/>
    <s v="Nicholus Thokozani Hlanze"/>
    <x v="12"/>
    <n v="5"/>
    <m/>
    <n v="8"/>
    <m/>
  </r>
  <r>
    <n v="17"/>
    <s v="10657021A"/>
    <s v="Nomakhosi Sharon Dlamini"/>
    <x v="12"/>
    <n v="4"/>
    <m/>
    <n v="8"/>
    <m/>
  </r>
  <r>
    <n v="6"/>
    <s v="10657034A"/>
    <s v="Tibusile Desma Mlambo"/>
    <x v="12"/>
    <n v="4"/>
    <m/>
    <n v="8"/>
    <m/>
  </r>
  <r>
    <n v="2"/>
    <s v="10657020A"/>
    <s v="Nkosingiphile Nokuphila Mathonsi"/>
    <x v="12"/>
    <n v="1"/>
    <m/>
    <n v="9"/>
    <m/>
  </r>
  <r>
    <n v="15"/>
    <s v="10657022A"/>
    <s v="Nondumiso Yvonne Simelane"/>
    <x v="12"/>
    <n v="5"/>
    <m/>
    <n v="9"/>
    <m/>
  </r>
  <r>
    <n v="3"/>
    <s v="10657004A"/>
    <s v="Antony Sifiso Matsebula"/>
    <x v="12"/>
    <n v="2"/>
    <m/>
    <n v="10"/>
    <m/>
  </r>
  <r>
    <n v="9"/>
    <s v="10657030A"/>
    <s v="Siphelele Leisure Mdluli"/>
    <x v="12"/>
    <n v="3"/>
    <m/>
    <n v="10"/>
    <m/>
  </r>
  <r>
    <n v="1"/>
    <s v="10657033A"/>
    <s v="Thembinkosi Qwabe"/>
    <x v="12"/>
    <n v="3"/>
    <m/>
    <n v="10"/>
    <m/>
  </r>
  <r>
    <n v="33"/>
    <s v="10657007A"/>
    <s v="Betina Ruta Harry"/>
    <x v="13"/>
    <n v="3"/>
    <m/>
    <n v="1"/>
    <m/>
  </r>
  <r>
    <n v="36"/>
    <s v="10657018A"/>
    <s v="Moannara  Ierubara"/>
    <x v="13"/>
    <n v="3"/>
    <m/>
    <n v="1"/>
    <m/>
  </r>
  <r>
    <n v="13"/>
    <s v="10657001A"/>
    <s v="Aaleyah Bree Brown"/>
    <x v="13"/>
    <n v="9"/>
    <m/>
    <n v="2"/>
    <m/>
  </r>
  <r>
    <n v="31"/>
    <s v="10657003A"/>
    <s v="Andrew Ridep Uchel"/>
    <x v="13"/>
    <n v="9"/>
    <m/>
    <n v="2"/>
    <m/>
  </r>
  <r>
    <n v="16"/>
    <s v="10657024A"/>
    <s v="Nosipho Paulette Matsenjwa"/>
    <x v="13"/>
    <n v="9"/>
    <m/>
    <n v="2"/>
    <m/>
  </r>
  <r>
    <n v="10"/>
    <s v="10657005A"/>
    <s v="Anwah Radech Young"/>
    <x v="13"/>
    <n v="4"/>
    <m/>
    <n v="3"/>
    <m/>
  </r>
  <r>
    <n v="30"/>
    <s v="10557011A"/>
    <s v="John Wesley ILOPITU"/>
    <x v="13"/>
    <n v="6"/>
    <m/>
    <n v="4"/>
    <m/>
  </r>
  <r>
    <n v="7"/>
    <s v="10657027A"/>
    <s v="Rochelle Deterville"/>
    <x v="13"/>
    <n v="9"/>
    <m/>
    <n v="5"/>
    <m/>
  </r>
  <r>
    <n v="27"/>
    <s v="10657036A"/>
    <s v="Vida Liza Julien"/>
    <x v="13"/>
    <n v="4"/>
    <m/>
    <n v="5"/>
    <m/>
  </r>
  <r>
    <n v="38"/>
    <s v="10657006A"/>
    <s v="Beroni Enne"/>
    <x v="13"/>
    <n v="4"/>
    <m/>
    <n v="6"/>
    <m/>
  </r>
  <r>
    <n v="25"/>
    <s v="10657015A"/>
    <s v="Kamaraia  Tambwereti"/>
    <x v="13"/>
    <n v="5"/>
    <m/>
    <n v="6"/>
    <m/>
  </r>
  <r>
    <n v="20"/>
    <s v="10657023A"/>
    <s v="Nonhlanhla Precious Mazibuko"/>
    <x v="13"/>
    <n v="6"/>
    <m/>
    <n v="7"/>
    <m/>
  </r>
  <r>
    <n v="19"/>
    <s v="10657037A"/>
    <s v="Zilindile Portia Gama"/>
    <x v="13"/>
    <n v="9"/>
    <m/>
    <n v="7"/>
    <m/>
  </r>
  <r>
    <n v="29"/>
    <s v="10657038A"/>
    <s v="Zoia Hetty Verdene Sam"/>
    <x v="13"/>
    <n v="4"/>
    <m/>
    <n v="7"/>
    <m/>
  </r>
  <r>
    <n v="21"/>
    <s v="10657039A"/>
    <s v="Vusi Erick Mbali"/>
    <x v="13"/>
    <n v="6"/>
    <m/>
    <n v="7"/>
    <m/>
  </r>
  <r>
    <n v="6"/>
    <s v="10657034A"/>
    <s v="Tibusile Desma Mlambo"/>
    <x v="13"/>
    <n v="6"/>
    <m/>
    <n v="8"/>
    <m/>
  </r>
  <r>
    <n v="2"/>
    <s v="10657020A"/>
    <s v="Nkosingiphile Nokuphila Mathonsi"/>
    <x v="13"/>
    <n v="4"/>
    <m/>
    <n v="9"/>
    <m/>
  </r>
  <r>
    <n v="15"/>
    <s v="10657022A"/>
    <s v="Nondumiso Yvonne Simelane"/>
    <x v="13"/>
    <n v="6"/>
    <m/>
    <n v="9"/>
    <m/>
  </r>
  <r>
    <n v="4"/>
    <s v="10657028A"/>
    <s v="Sibusiso Kenneth Nyembe"/>
    <x v="13"/>
    <n v="5"/>
    <m/>
    <n v="10"/>
    <m/>
  </r>
  <r>
    <n v="9"/>
    <s v="10657030A"/>
    <s v="Siphelele Leisure Mdluli"/>
    <x v="13"/>
    <n v="4"/>
    <m/>
    <n v="10"/>
    <m/>
  </r>
  <r>
    <n v="33"/>
    <s v="10657007A"/>
    <s v="Betina Ruta Harry"/>
    <x v="14"/>
    <n v="13"/>
    <m/>
    <n v="1"/>
    <m/>
  </r>
  <r>
    <n v="33"/>
    <s v="10657007A"/>
    <s v="Betina Ruta Harry"/>
    <x v="14"/>
    <n v="14"/>
    <m/>
    <n v="1"/>
    <m/>
  </r>
  <r>
    <n v="5"/>
    <s v="10657008A"/>
    <s v="Bongekile Batucia Nsoko"/>
    <x v="14"/>
    <n v="13"/>
    <m/>
    <n v="1"/>
    <m/>
  </r>
  <r>
    <n v="5"/>
    <s v="10657008A"/>
    <s v="Bongekile Batucia Nsoko"/>
    <x v="14"/>
    <n v="14"/>
    <m/>
    <n v="1"/>
    <m/>
  </r>
  <r>
    <n v="36"/>
    <s v="10657018A"/>
    <s v="Moannara  Ierubara"/>
    <x v="14"/>
    <n v="13"/>
    <m/>
    <n v="1"/>
    <m/>
  </r>
  <r>
    <n v="36"/>
    <s v="10657018A"/>
    <s v="Moannara  Ierubara"/>
    <x v="14"/>
    <n v="14"/>
    <m/>
    <n v="1"/>
    <m/>
  </r>
  <r>
    <n v="8"/>
    <s v="10657040A"/>
    <s v="Thulisile Ntombenhle Simelane "/>
    <x v="14"/>
    <n v="13"/>
    <m/>
    <n v="1"/>
    <m/>
  </r>
  <r>
    <n v="8"/>
    <s v="10657040A"/>
    <s v="Thulisile Ntombenhle Simelane "/>
    <x v="14"/>
    <n v="14"/>
    <m/>
    <n v="1"/>
    <m/>
  </r>
  <r>
    <n v="13"/>
    <s v="10657001A"/>
    <s v="Aaleyah Bree Brown"/>
    <x v="14"/>
    <n v="13"/>
    <m/>
    <n v="2"/>
    <m/>
  </r>
  <r>
    <n v="13"/>
    <s v="10657001A"/>
    <s v="Aaleyah Bree Brown"/>
    <x v="14"/>
    <n v="14"/>
    <m/>
    <n v="2"/>
    <m/>
  </r>
  <r>
    <n v="31"/>
    <s v="10657003A"/>
    <s v="Andrew Ridep Uchel"/>
    <x v="14"/>
    <n v="13"/>
    <m/>
    <n v="2"/>
    <m/>
  </r>
  <r>
    <n v="31"/>
    <s v="10657003A"/>
    <s v="Andrew Ridep Uchel"/>
    <x v="14"/>
    <n v="14"/>
    <m/>
    <n v="2"/>
    <m/>
  </r>
  <r>
    <n v="16"/>
    <s v="10657024A"/>
    <s v="Nosipho Paulette Matsenjwa"/>
    <x v="14"/>
    <n v="13"/>
    <m/>
    <n v="2"/>
    <m/>
  </r>
  <r>
    <n v="16"/>
    <s v="10657024A"/>
    <s v="Nosipho Paulette Matsenjwa"/>
    <x v="14"/>
    <n v="14"/>
    <m/>
    <n v="2"/>
    <m/>
  </r>
  <r>
    <n v="10"/>
    <s v="10657005A"/>
    <s v="Anwah Radech Young"/>
    <x v="14"/>
    <n v="13"/>
    <m/>
    <n v="3"/>
    <m/>
  </r>
  <r>
    <n v="10"/>
    <s v="10657005A"/>
    <s v="Anwah Radech Young"/>
    <x v="14"/>
    <n v="14"/>
    <m/>
    <n v="3"/>
    <m/>
  </r>
  <r>
    <n v="34"/>
    <s v="10657009A"/>
    <s v="Claudia Elizabeth Fleitas Aguero"/>
    <x v="14"/>
    <n v="13"/>
    <m/>
    <n v="3"/>
    <m/>
  </r>
  <r>
    <n v="34"/>
    <s v="10657009A"/>
    <s v="Claudia Elizabeth Fleitas Aguero"/>
    <x v="14"/>
    <n v="14"/>
    <m/>
    <n v="3"/>
    <m/>
  </r>
  <r>
    <n v="12"/>
    <s v="10657010A"/>
    <s v="Gregory Mikael Ermoff"/>
    <x v="14"/>
    <n v="13"/>
    <m/>
    <n v="3"/>
    <m/>
  </r>
  <r>
    <n v="12"/>
    <s v="10657010A"/>
    <s v="Gregory Mikael Ermoff"/>
    <x v="14"/>
    <n v="14"/>
    <m/>
    <n v="3"/>
    <m/>
  </r>
  <r>
    <n v="24"/>
    <s v="10657016A"/>
    <s v="Louise Evangeline Anthony"/>
    <x v="14"/>
    <n v="13"/>
    <m/>
    <n v="3"/>
    <m/>
  </r>
  <r>
    <n v="24"/>
    <s v="10657016A"/>
    <s v="Louise Evangeline Anthony"/>
    <x v="14"/>
    <n v="14"/>
    <m/>
    <n v="3"/>
    <m/>
  </r>
  <r>
    <n v="30"/>
    <s v="10557011A"/>
    <s v="John Wesley ILOPITU"/>
    <x v="14"/>
    <n v="13"/>
    <m/>
    <n v="4"/>
    <m/>
  </r>
  <r>
    <n v="30"/>
    <s v="10557011A"/>
    <s v="John Wesley ILOPITU"/>
    <x v="14"/>
    <n v="14"/>
    <m/>
    <n v="4"/>
    <m/>
  </r>
  <r>
    <n v="37"/>
    <s v="10657013A"/>
    <s v="Jose Alejandro Andino Bonilla"/>
    <x v="14"/>
    <n v="13"/>
    <m/>
    <n v="4"/>
    <m/>
  </r>
  <r>
    <n v="37"/>
    <s v="10657013A"/>
    <s v="Jose Alejandro Andino Bonilla"/>
    <x v="14"/>
    <n v="14"/>
    <m/>
    <n v="4"/>
    <m/>
  </r>
  <r>
    <n v="23"/>
    <s v="10657031A"/>
    <s v="Taukoriri Tibiriano"/>
    <x v="14"/>
    <n v="13"/>
    <m/>
    <n v="4"/>
    <m/>
  </r>
  <r>
    <n v="23"/>
    <s v="10657031A"/>
    <s v="Taukoriri Tibiriano"/>
    <x v="14"/>
    <n v="14"/>
    <m/>
    <n v="4"/>
    <m/>
  </r>
  <r>
    <n v="32"/>
    <s v="10657032A"/>
    <s v="Telengalulu  Tanelua"/>
    <x v="14"/>
    <n v="13"/>
    <m/>
    <n v="4"/>
    <m/>
  </r>
  <r>
    <n v="32"/>
    <s v="10657032A"/>
    <s v="Telengalulu  Tanelua"/>
    <x v="14"/>
    <n v="14"/>
    <m/>
    <n v="4"/>
    <m/>
  </r>
  <r>
    <n v="11"/>
    <s v="10657011A"/>
    <s v="Javeim Reniero Blanchette"/>
    <x v="14"/>
    <n v="13"/>
    <m/>
    <n v="5"/>
    <m/>
  </r>
  <r>
    <n v="11"/>
    <s v="10657011A"/>
    <s v="Javeim Reniero Blanchette"/>
    <x v="14"/>
    <n v="14"/>
    <m/>
    <n v="5"/>
    <m/>
  </r>
  <r>
    <n v="18"/>
    <s v="10657012A"/>
    <s v="Jazel Shamala Roland"/>
    <x v="14"/>
    <n v="13"/>
    <m/>
    <n v="5"/>
    <m/>
  </r>
  <r>
    <n v="18"/>
    <s v="10657012A"/>
    <s v="Jazel Shamala Roland"/>
    <x v="14"/>
    <n v="14"/>
    <m/>
    <n v="5"/>
    <m/>
  </r>
  <r>
    <n v="7"/>
    <s v="10657027A"/>
    <s v="Rochelle Deterville"/>
    <x v="14"/>
    <n v="13"/>
    <m/>
    <n v="5"/>
    <m/>
  </r>
  <r>
    <n v="7"/>
    <s v="10657027A"/>
    <s v="Rochelle Deterville"/>
    <x v="14"/>
    <n v="14"/>
    <m/>
    <n v="5"/>
    <m/>
  </r>
  <r>
    <n v="26"/>
    <s v="10657035A"/>
    <s v="Tishera Tigana Tito Flood"/>
    <x v="14"/>
    <n v="13"/>
    <m/>
    <n v="5"/>
    <m/>
  </r>
  <r>
    <n v="26"/>
    <s v="10657035A"/>
    <s v="Tishera Tigana Tito Flood"/>
    <x v="14"/>
    <n v="14"/>
    <m/>
    <n v="5"/>
    <m/>
  </r>
  <r>
    <n v="27"/>
    <s v="10657036A"/>
    <s v="Vida Liza Julien"/>
    <x v="14"/>
    <n v="13"/>
    <m/>
    <n v="5"/>
    <m/>
  </r>
  <r>
    <n v="27"/>
    <s v="10657036A"/>
    <s v="Vida Liza Julien"/>
    <x v="14"/>
    <n v="14"/>
    <m/>
    <n v="5"/>
    <m/>
  </r>
  <r>
    <n v="28"/>
    <s v="10657002A"/>
    <s v="Adri J. Hicking"/>
    <x v="14"/>
    <n v="13"/>
    <m/>
    <n v="6"/>
    <m/>
  </r>
  <r>
    <n v="28"/>
    <s v="10657002A"/>
    <s v="Adri J. Hicking"/>
    <x v="14"/>
    <n v="14"/>
    <m/>
    <n v="6"/>
    <m/>
  </r>
  <r>
    <n v="38"/>
    <s v="10657006A"/>
    <s v="Beroni Enne"/>
    <x v="14"/>
    <n v="13"/>
    <m/>
    <n v="6"/>
    <m/>
  </r>
  <r>
    <n v="38"/>
    <s v="10657006A"/>
    <s v="Beroni Enne"/>
    <x v="14"/>
    <n v="14"/>
    <m/>
    <n v="6"/>
    <m/>
  </r>
  <r>
    <n v="25"/>
    <s v="10657015A"/>
    <s v="Kamaraia  Tambwereti"/>
    <x v="14"/>
    <n v="13"/>
    <m/>
    <n v="6"/>
    <m/>
  </r>
  <r>
    <n v="25"/>
    <s v="10657015A"/>
    <s v="Kamaraia  Tambwereti"/>
    <x v="14"/>
    <n v="14"/>
    <m/>
    <n v="6"/>
    <m/>
  </r>
  <r>
    <n v="20"/>
    <s v="10657023A"/>
    <s v="Nonhlanhla Precious Mazibuko"/>
    <x v="14"/>
    <n v="13"/>
    <m/>
    <n v="7"/>
    <m/>
  </r>
  <r>
    <n v="20"/>
    <s v="10657023A"/>
    <s v="Nonhlanhla Precious Mazibuko"/>
    <x v="14"/>
    <n v="14"/>
    <m/>
    <n v="7"/>
    <m/>
  </r>
  <r>
    <n v="19"/>
    <s v="10657037A"/>
    <s v="Zilindile Portia Gama"/>
    <x v="14"/>
    <n v="13"/>
    <m/>
    <n v="7"/>
    <m/>
  </r>
  <r>
    <n v="19"/>
    <s v="10657037A"/>
    <s v="Zilindile Portia Gama"/>
    <x v="14"/>
    <n v="14"/>
    <m/>
    <n v="7"/>
    <m/>
  </r>
  <r>
    <n v="29"/>
    <s v="10657038A"/>
    <s v="Zoia Hetty Verdene Sam"/>
    <x v="14"/>
    <n v="13"/>
    <m/>
    <n v="7"/>
    <m/>
  </r>
  <r>
    <n v="29"/>
    <s v="10657038A"/>
    <s v="Zoia Hetty Verdene Sam"/>
    <x v="14"/>
    <n v="14"/>
    <m/>
    <n v="7"/>
    <m/>
  </r>
  <r>
    <n v="21"/>
    <s v="10657039A"/>
    <s v="Vusi Erick Mbali"/>
    <x v="14"/>
    <n v="13"/>
    <m/>
    <n v="7"/>
    <m/>
  </r>
  <r>
    <n v="21"/>
    <s v="10657039A"/>
    <s v="Vusi Erick Mbali"/>
    <x v="14"/>
    <n v="14"/>
    <m/>
    <n v="7"/>
    <m/>
  </r>
  <r>
    <n v="14"/>
    <s v="10657017A"/>
    <s v="Lulekiwe Sibonelo Mbuyisa"/>
    <x v="14"/>
    <n v="13"/>
    <m/>
    <n v="8"/>
    <m/>
  </r>
  <r>
    <n v="14"/>
    <s v="10657017A"/>
    <s v="Lulekiwe Sibonelo Mbuyisa"/>
    <x v="14"/>
    <n v="14"/>
    <m/>
    <n v="8"/>
    <m/>
  </r>
  <r>
    <n v="22"/>
    <s v="10657019A"/>
    <s v="Nicholus Thokozani Hlanze"/>
    <x v="14"/>
    <n v="13"/>
    <m/>
    <n v="8"/>
    <m/>
  </r>
  <r>
    <n v="22"/>
    <s v="10657019A"/>
    <s v="Nicholus Thokozani Hlanze"/>
    <x v="14"/>
    <n v="14"/>
    <m/>
    <n v="8"/>
    <m/>
  </r>
  <r>
    <n v="17"/>
    <s v="10657021A"/>
    <s v="Nomakhosi Sharon Dlamini"/>
    <x v="14"/>
    <n v="13"/>
    <m/>
    <n v="8"/>
    <m/>
  </r>
  <r>
    <n v="17"/>
    <s v="10657021A"/>
    <s v="Nomakhosi Sharon Dlamini"/>
    <x v="14"/>
    <n v="14"/>
    <m/>
    <n v="8"/>
    <m/>
  </r>
  <r>
    <n v="6"/>
    <s v="10657034A"/>
    <s v="Tibusile Desma Mlambo"/>
    <x v="14"/>
    <n v="13"/>
    <m/>
    <n v="8"/>
    <m/>
  </r>
  <r>
    <n v="6"/>
    <s v="10657034A"/>
    <s v="Tibusile Desma Mlambo"/>
    <x v="14"/>
    <n v="14"/>
    <m/>
    <n v="8"/>
    <m/>
  </r>
  <r>
    <n v="2"/>
    <s v="10657020A"/>
    <s v="Nkosingiphile Nokuphila Mathonsi"/>
    <x v="14"/>
    <n v="13"/>
    <m/>
    <n v="9"/>
    <m/>
  </r>
  <r>
    <n v="2"/>
    <s v="10657020A"/>
    <s v="Nkosingiphile Nokuphila Mathonsi"/>
    <x v="14"/>
    <n v="14"/>
    <m/>
    <n v="9"/>
    <m/>
  </r>
  <r>
    <n v="15"/>
    <s v="10657022A"/>
    <s v="Nondumiso Yvonne Simelane"/>
    <x v="14"/>
    <n v="13"/>
    <m/>
    <n v="9"/>
    <m/>
  </r>
  <r>
    <n v="15"/>
    <s v="10657022A"/>
    <s v="Nondumiso Yvonne Simelane"/>
    <x v="14"/>
    <n v="14"/>
    <m/>
    <n v="9"/>
    <m/>
  </r>
  <r>
    <n v="35"/>
    <s v="10657025A"/>
    <s v="Pierre Henry-Stender"/>
    <x v="14"/>
    <n v="13"/>
    <m/>
    <n v="9"/>
    <m/>
  </r>
  <r>
    <n v="35"/>
    <s v="10657025A"/>
    <s v="Pierre Henry-Stender"/>
    <x v="14"/>
    <n v="14"/>
    <m/>
    <n v="9"/>
    <m/>
  </r>
  <r>
    <n v="3"/>
    <s v="10657004A"/>
    <s v="Antony Sifiso Matsebula"/>
    <x v="14"/>
    <n v="13"/>
    <m/>
    <n v="10"/>
    <m/>
  </r>
  <r>
    <n v="3"/>
    <s v="10657004A"/>
    <s v="Antony Sifiso Matsebula"/>
    <x v="14"/>
    <n v="14"/>
    <m/>
    <n v="10"/>
    <m/>
  </r>
  <r>
    <n v="4"/>
    <s v="10657028A"/>
    <s v="Sibusiso Kenneth Nyembe"/>
    <x v="14"/>
    <n v="13"/>
    <m/>
    <n v="10"/>
    <m/>
  </r>
  <r>
    <n v="4"/>
    <s v="10657028A"/>
    <s v="Sibusiso Kenneth Nyembe"/>
    <x v="14"/>
    <n v="14"/>
    <m/>
    <n v="10"/>
    <m/>
  </r>
  <r>
    <n v="9"/>
    <s v="10657030A"/>
    <s v="Siphelele Leisure Mdluli"/>
    <x v="14"/>
    <n v="13"/>
    <m/>
    <n v="10"/>
    <m/>
  </r>
  <r>
    <n v="9"/>
    <s v="10657030A"/>
    <s v="Siphelele Leisure Mdluli"/>
    <x v="14"/>
    <n v="14"/>
    <m/>
    <n v="10"/>
    <m/>
  </r>
  <r>
    <n v="1"/>
    <s v="10657033A"/>
    <s v="Thembinkosi Qwabe"/>
    <x v="14"/>
    <n v="13"/>
    <m/>
    <n v="10"/>
    <m/>
  </r>
  <r>
    <n v="1"/>
    <s v="10657033A"/>
    <s v="Thembinkosi Qwabe"/>
    <x v="14"/>
    <n v="14"/>
    <m/>
    <n v="10"/>
    <m/>
  </r>
  <r>
    <n v="33"/>
    <s v="10657007A"/>
    <s v="Betina Ruta Harry"/>
    <x v="15"/>
    <n v="2"/>
    <m/>
    <n v="1"/>
    <m/>
  </r>
  <r>
    <n v="5"/>
    <s v="10657008A"/>
    <s v="Bongekile Batucia Nsoko"/>
    <x v="15"/>
    <n v="3"/>
    <m/>
    <n v="1"/>
    <m/>
  </r>
  <r>
    <n v="8"/>
    <s v="10657040A"/>
    <s v="Thulisile Ntombenhle Simelane "/>
    <x v="15"/>
    <n v="3"/>
    <m/>
    <n v="1"/>
    <m/>
  </r>
  <r>
    <n v="34"/>
    <s v="10657009A"/>
    <s v="Claudia Elizabeth Fleitas Aguero"/>
    <x v="15"/>
    <n v="2"/>
    <m/>
    <n v="3"/>
    <m/>
  </r>
  <r>
    <n v="12"/>
    <s v="10657010A"/>
    <s v="Gregory Mikael Ermoff"/>
    <x v="15"/>
    <n v="2"/>
    <m/>
    <n v="3"/>
    <m/>
  </r>
  <r>
    <n v="7"/>
    <s v="10657027A"/>
    <s v="Rochelle Deterville"/>
    <x v="15"/>
    <n v="3"/>
    <m/>
    <n v="5"/>
    <m/>
  </r>
  <r>
    <n v="28"/>
    <s v="10657002A"/>
    <s v="Adri J. Hicking"/>
    <x v="15"/>
    <n v="3"/>
    <m/>
    <n v="6"/>
    <m/>
  </r>
  <r>
    <n v="25"/>
    <s v="10657015A"/>
    <s v="Kamaraia  Tambwereti"/>
    <x v="15"/>
    <n v="3"/>
    <m/>
    <n v="6"/>
    <m/>
  </r>
  <r>
    <n v="20"/>
    <s v="10657023A"/>
    <s v="Nonhlanhla Precious Mazibuko"/>
    <x v="15"/>
    <n v="2"/>
    <m/>
    <n v="7"/>
    <m/>
  </r>
  <r>
    <n v="19"/>
    <s v="10657037A"/>
    <s v="Zilindile Portia Gama"/>
    <x v="15"/>
    <n v="3"/>
    <m/>
    <n v="7"/>
    <m/>
  </r>
  <r>
    <n v="21"/>
    <s v="10657039A"/>
    <s v="Vusi Erick Mbali"/>
    <x v="15"/>
    <n v="2"/>
    <m/>
    <n v="7"/>
    <m/>
  </r>
  <r>
    <n v="14"/>
    <s v="10657017A"/>
    <s v="Lulekiwe Sibonelo Mbuyisa"/>
    <x v="15"/>
    <n v="3"/>
    <m/>
    <n v="8"/>
    <m/>
  </r>
  <r>
    <n v="22"/>
    <s v="10657019A"/>
    <s v="Nicholus Thokozani Hlanze"/>
    <x v="15"/>
    <n v="2"/>
    <m/>
    <n v="8"/>
    <m/>
  </r>
  <r>
    <n v="17"/>
    <s v="10657021A"/>
    <s v="Nomakhosi Sharon Dlamini"/>
    <x v="15"/>
    <n v="2"/>
    <m/>
    <n v="8"/>
    <m/>
  </r>
  <r>
    <n v="6"/>
    <s v="10657034A"/>
    <s v="Tibusile Desma Mlambo"/>
    <x v="15"/>
    <n v="3"/>
    <m/>
    <n v="8"/>
    <m/>
  </r>
  <r>
    <n v="35"/>
    <s v="10657025A"/>
    <s v="Pierre Henry-Stender"/>
    <x v="15"/>
    <n v="2"/>
    <m/>
    <n v="9"/>
    <m/>
  </r>
  <r>
    <n v="3"/>
    <s v="10657004A"/>
    <s v="Antony Sifiso Matsebula"/>
    <x v="15"/>
    <n v="3"/>
    <m/>
    <n v="10"/>
    <m/>
  </r>
  <r>
    <n v="4"/>
    <s v="10657028A"/>
    <s v="Sibusiso Kenneth Nyembe"/>
    <x v="15"/>
    <n v="2"/>
    <m/>
    <n v="10"/>
    <m/>
  </r>
  <r>
    <n v="9"/>
    <s v="10657030A"/>
    <s v="Siphelele Leisure Mdluli"/>
    <x v="15"/>
    <n v="2"/>
    <m/>
    <n v="10"/>
    <m/>
  </r>
  <r>
    <n v="1"/>
    <s v="10657033A"/>
    <s v="Thembinkosi Qwabe"/>
    <x v="15"/>
    <n v="2"/>
    <m/>
    <n v="10"/>
    <m/>
  </r>
  <r>
    <n v="33"/>
    <s v="10657007A"/>
    <s v="Betina Ruta Harry"/>
    <x v="16"/>
    <n v="11"/>
    <m/>
    <n v="1"/>
    <m/>
  </r>
  <r>
    <n v="5"/>
    <s v="10657008A"/>
    <s v="Bongekile Batucia Nsoko"/>
    <x v="16"/>
    <n v="11"/>
    <m/>
    <n v="1"/>
    <m/>
  </r>
  <r>
    <n v="36"/>
    <s v="10657018A"/>
    <s v="Moannara  Ierubara"/>
    <x v="16"/>
    <n v="11"/>
    <m/>
    <n v="1"/>
    <m/>
  </r>
  <r>
    <n v="8"/>
    <s v="10657040A"/>
    <s v="Thulisile Ntombenhle Simelane "/>
    <x v="16"/>
    <n v="11"/>
    <m/>
    <n v="1"/>
    <m/>
  </r>
  <r>
    <n v="13"/>
    <s v="10657001A"/>
    <s v="Aaleyah Bree Brown"/>
    <x v="16"/>
    <n v="11"/>
    <m/>
    <n v="2"/>
    <m/>
  </r>
  <r>
    <n v="31"/>
    <s v="10657003A"/>
    <s v="Andrew Ridep Uchel"/>
    <x v="16"/>
    <n v="11"/>
    <m/>
    <n v="2"/>
    <m/>
  </r>
  <r>
    <n v="16"/>
    <s v="10657024A"/>
    <s v="Nosipho Paulette Matsenjwa"/>
    <x v="16"/>
    <n v="11"/>
    <m/>
    <n v="2"/>
    <m/>
  </r>
  <r>
    <n v="10"/>
    <s v="10657005A"/>
    <s v="Anwah Radech Young"/>
    <x v="16"/>
    <n v="11"/>
    <m/>
    <n v="3"/>
    <m/>
  </r>
  <r>
    <n v="34"/>
    <s v="10657009A"/>
    <s v="Claudia Elizabeth Fleitas Aguero"/>
    <x v="16"/>
    <n v="11"/>
    <m/>
    <n v="3"/>
    <m/>
  </r>
  <r>
    <n v="12"/>
    <s v="10657010A"/>
    <s v="Gregory Mikael Ermoff"/>
    <x v="16"/>
    <n v="11"/>
    <m/>
    <n v="3"/>
    <m/>
  </r>
  <r>
    <n v="24"/>
    <s v="10657016A"/>
    <s v="Louise Evangeline Anthony"/>
    <x v="16"/>
    <n v="11"/>
    <m/>
    <n v="3"/>
    <m/>
  </r>
  <r>
    <n v="30"/>
    <s v="10557011A"/>
    <s v="John Wesley ILOPITU"/>
    <x v="16"/>
    <n v="11"/>
    <m/>
    <n v="4"/>
    <m/>
  </r>
  <r>
    <n v="37"/>
    <s v="10657013A"/>
    <s v="Jose Alejandro Andino Bonilla"/>
    <x v="16"/>
    <n v="11"/>
    <m/>
    <n v="4"/>
    <m/>
  </r>
  <r>
    <n v="23"/>
    <s v="10657031A"/>
    <s v="Taukoriri Tibiriano"/>
    <x v="16"/>
    <n v="11"/>
    <m/>
    <n v="4"/>
    <m/>
  </r>
  <r>
    <n v="32"/>
    <s v="10657032A"/>
    <s v="Telengalulu  Tanelua"/>
    <x v="16"/>
    <n v="11"/>
    <m/>
    <n v="4"/>
    <m/>
  </r>
  <r>
    <n v="11"/>
    <s v="10657011A"/>
    <s v="Javeim Reniero Blanchette"/>
    <x v="16"/>
    <n v="11"/>
    <m/>
    <n v="5"/>
    <m/>
  </r>
  <r>
    <n v="18"/>
    <s v="10657012A"/>
    <s v="Jazel Shamala Roland"/>
    <x v="16"/>
    <n v="11"/>
    <m/>
    <n v="5"/>
    <m/>
  </r>
  <r>
    <n v="7"/>
    <s v="10657027A"/>
    <s v="Rochelle Deterville"/>
    <x v="16"/>
    <n v="11"/>
    <m/>
    <n v="5"/>
    <m/>
  </r>
  <r>
    <n v="26"/>
    <s v="10657035A"/>
    <s v="Tishera Tigana Tito Flood"/>
    <x v="16"/>
    <n v="11"/>
    <m/>
    <n v="5"/>
    <m/>
  </r>
  <r>
    <n v="27"/>
    <s v="10657036A"/>
    <s v="Vida Liza Julien"/>
    <x v="16"/>
    <n v="11"/>
    <m/>
    <n v="5"/>
    <m/>
  </r>
  <r>
    <n v="28"/>
    <s v="10657002A"/>
    <s v="Adri J. Hicking"/>
    <x v="16"/>
    <n v="11"/>
    <m/>
    <n v="6"/>
    <m/>
  </r>
  <r>
    <n v="38"/>
    <s v="10657006A"/>
    <s v="Beroni Enne"/>
    <x v="16"/>
    <n v="11"/>
    <m/>
    <n v="6"/>
    <m/>
  </r>
  <r>
    <n v="25"/>
    <s v="10657015A"/>
    <s v="Kamaraia  Tambwereti"/>
    <x v="16"/>
    <n v="11"/>
    <m/>
    <n v="6"/>
    <m/>
  </r>
  <r>
    <n v="20"/>
    <s v="10657023A"/>
    <s v="Nonhlanhla Precious Mazibuko"/>
    <x v="16"/>
    <n v="11"/>
    <m/>
    <n v="7"/>
    <m/>
  </r>
  <r>
    <n v="19"/>
    <s v="10657037A"/>
    <s v="Zilindile Portia Gama"/>
    <x v="16"/>
    <n v="11"/>
    <m/>
    <n v="7"/>
    <m/>
  </r>
  <r>
    <n v="29"/>
    <s v="10657038A"/>
    <s v="Zoia Hetty Verdene Sam"/>
    <x v="16"/>
    <n v="11"/>
    <m/>
    <n v="7"/>
    <m/>
  </r>
  <r>
    <n v="21"/>
    <s v="10657039A"/>
    <s v="Vusi Erick Mbali"/>
    <x v="16"/>
    <n v="11"/>
    <m/>
    <n v="7"/>
    <m/>
  </r>
  <r>
    <n v="14"/>
    <s v="10657017A"/>
    <s v="Lulekiwe Sibonelo Mbuyisa"/>
    <x v="16"/>
    <n v="11"/>
    <m/>
    <n v="8"/>
    <m/>
  </r>
  <r>
    <n v="22"/>
    <s v="10657019A"/>
    <s v="Nicholus Thokozani Hlanze"/>
    <x v="16"/>
    <n v="11"/>
    <m/>
    <n v="8"/>
    <m/>
  </r>
  <r>
    <n v="17"/>
    <s v="10657021A"/>
    <s v="Nomakhosi Sharon Dlamini"/>
    <x v="16"/>
    <n v="11"/>
    <m/>
    <n v="8"/>
    <m/>
  </r>
  <r>
    <n v="6"/>
    <s v="10657034A"/>
    <s v="Tibusile Desma Mlambo"/>
    <x v="16"/>
    <n v="11"/>
    <m/>
    <n v="8"/>
    <m/>
  </r>
  <r>
    <n v="2"/>
    <s v="10657020A"/>
    <s v="Nkosingiphile Nokuphila Mathonsi"/>
    <x v="16"/>
    <n v="11"/>
    <m/>
    <n v="9"/>
    <m/>
  </r>
  <r>
    <n v="15"/>
    <s v="10657022A"/>
    <s v="Nondumiso Yvonne Simelane"/>
    <x v="16"/>
    <n v="11"/>
    <m/>
    <n v="9"/>
    <m/>
  </r>
  <r>
    <n v="35"/>
    <s v="10657025A"/>
    <s v="Pierre Henry-Stender"/>
    <x v="16"/>
    <n v="11"/>
    <m/>
    <n v="9"/>
    <m/>
  </r>
  <r>
    <n v="3"/>
    <s v="10657004A"/>
    <s v="Antony Sifiso Matsebula"/>
    <x v="16"/>
    <n v="11"/>
    <m/>
    <n v="10"/>
    <m/>
  </r>
  <r>
    <n v="4"/>
    <s v="10657028A"/>
    <s v="Sibusiso Kenneth Nyembe"/>
    <x v="16"/>
    <n v="11"/>
    <m/>
    <n v="10"/>
    <m/>
  </r>
  <r>
    <n v="9"/>
    <s v="10657030A"/>
    <s v="Siphelele Leisure Mdluli"/>
    <x v="16"/>
    <n v="11"/>
    <m/>
    <n v="10"/>
    <m/>
  </r>
  <r>
    <n v="1"/>
    <s v="10657033A"/>
    <s v="Thembinkosi Qwabe"/>
    <x v="16"/>
    <n v="11"/>
    <m/>
    <n v="10"/>
    <m/>
  </r>
  <r>
    <n v="5"/>
    <s v="10657008A"/>
    <s v="Bongekile Batucia Nsoko"/>
    <x v="17"/>
    <n v="4"/>
    <m/>
    <n v="1"/>
    <m/>
  </r>
  <r>
    <n v="10"/>
    <s v="10657005A"/>
    <s v="Anwah Radech Young"/>
    <x v="17"/>
    <n v="3"/>
    <m/>
    <n v="3"/>
    <m/>
  </r>
  <r>
    <n v="24"/>
    <s v="10657016A"/>
    <s v="Louise Evangeline Anthony"/>
    <x v="17"/>
    <n v="4"/>
    <m/>
    <n v="3"/>
    <m/>
  </r>
  <r>
    <n v="30"/>
    <s v="10557011A"/>
    <s v="John Wesley ILOPITU"/>
    <x v="17"/>
    <n v="1"/>
    <m/>
    <n v="4"/>
    <m/>
  </r>
  <r>
    <n v="26"/>
    <s v="10657035A"/>
    <s v="Tishera Tigana Tito Flood"/>
    <x v="17"/>
    <n v="5"/>
    <m/>
    <n v="5"/>
    <m/>
  </r>
  <r>
    <n v="27"/>
    <s v="10657036A"/>
    <s v="Vida Liza Julien"/>
    <x v="17"/>
    <n v="3"/>
    <m/>
    <n v="5"/>
    <m/>
  </r>
  <r>
    <n v="20"/>
    <s v="10657023A"/>
    <s v="Nonhlanhla Precious Mazibuko"/>
    <x v="17"/>
    <n v="5"/>
    <m/>
    <n v="7"/>
    <m/>
  </r>
  <r>
    <n v="21"/>
    <s v="10657039A"/>
    <s v="Vusi Erick Mbali"/>
    <x v="17"/>
    <n v="5"/>
    <m/>
    <n v="7"/>
    <m/>
  </r>
  <r>
    <n v="2"/>
    <s v="10657020A"/>
    <s v="Nkosingiphile Nokuphila Mathonsi"/>
    <x v="17"/>
    <n v="2"/>
    <m/>
    <n v="9"/>
    <m/>
  </r>
  <r>
    <n v="15"/>
    <s v="10657022A"/>
    <s v="Nondumiso Yvonne Simelane"/>
    <x v="17"/>
    <n v="2"/>
    <m/>
    <n v="9"/>
    <m/>
  </r>
  <r>
    <n v="35"/>
    <s v="10657025A"/>
    <s v="Pierre Henry-Stender"/>
    <x v="17"/>
    <n v="3"/>
    <m/>
    <n v="9"/>
    <m/>
  </r>
  <r>
    <n v="4"/>
    <s v="10657028A"/>
    <s v="Sibusiso Kenneth Nyembe"/>
    <x v="17"/>
    <n v="4"/>
    <m/>
    <n v="10"/>
    <m/>
  </r>
  <r>
    <n v="33"/>
    <s v="10657007A"/>
    <s v="Betina Ruta Harry"/>
    <x v="18"/>
    <n v="6"/>
    <m/>
    <n v="1"/>
    <m/>
  </r>
  <r>
    <n v="5"/>
    <s v="10657008A"/>
    <s v="Bongekile Batucia Nsoko"/>
    <x v="18"/>
    <n v="7"/>
    <m/>
    <n v="1"/>
    <m/>
  </r>
  <r>
    <n v="36"/>
    <s v="10657018A"/>
    <s v="Moannara  Ierubara"/>
    <x v="18"/>
    <n v="5"/>
    <m/>
    <n v="1"/>
    <m/>
  </r>
  <r>
    <n v="8"/>
    <s v="10657040A"/>
    <s v="Thulisile Ntombenhle Simelane "/>
    <x v="18"/>
    <n v="10"/>
    <m/>
    <n v="1"/>
    <m/>
  </r>
  <r>
    <n v="13"/>
    <s v="10657001A"/>
    <s v="Aaleyah Bree Brown"/>
    <x v="18"/>
    <n v="8"/>
    <m/>
    <n v="2"/>
    <m/>
  </r>
  <r>
    <n v="31"/>
    <s v="10657003A"/>
    <s v="Andrew Ridep Uchel"/>
    <x v="18"/>
    <n v="8"/>
    <m/>
    <n v="2"/>
    <m/>
  </r>
  <r>
    <n v="16"/>
    <s v="10657024A"/>
    <s v="Nosipho Paulette Matsenjwa"/>
    <x v="18"/>
    <n v="8"/>
    <m/>
    <n v="2"/>
    <m/>
  </r>
  <r>
    <n v="10"/>
    <s v="10657005A"/>
    <s v="Anwah Radech Young"/>
    <x v="18"/>
    <n v="10"/>
    <m/>
    <n v="3"/>
    <m/>
  </r>
  <r>
    <n v="34"/>
    <s v="10657009A"/>
    <s v="Claudia Elizabeth Fleitas Aguero"/>
    <x v="18"/>
    <n v="9"/>
    <m/>
    <n v="3"/>
    <m/>
  </r>
  <r>
    <n v="12"/>
    <s v="10657010A"/>
    <s v="Gregory Mikael Ermoff"/>
    <x v="18"/>
    <n v="9"/>
    <m/>
    <n v="3"/>
    <m/>
  </r>
  <r>
    <n v="24"/>
    <s v="10657016A"/>
    <s v="Louise Evangeline Anthony"/>
    <x v="18"/>
    <n v="9"/>
    <m/>
    <n v="3"/>
    <m/>
  </r>
  <r>
    <n v="37"/>
    <s v="10657013A"/>
    <s v="Jose Alejandro Andino Bonilla"/>
    <x v="18"/>
    <n v="10"/>
    <m/>
    <n v="4"/>
    <m/>
  </r>
  <r>
    <n v="23"/>
    <s v="10657031A"/>
    <s v="Taukoriri Tibiriano"/>
    <x v="18"/>
    <n v="6"/>
    <m/>
    <n v="4"/>
    <m/>
  </r>
  <r>
    <n v="32"/>
    <s v="10657032A"/>
    <s v="Telengalulu  Tanelua"/>
    <x v="18"/>
    <n v="6"/>
    <m/>
    <n v="4"/>
    <m/>
  </r>
  <r>
    <n v="11"/>
    <s v="10657011A"/>
    <s v="Javeim Reniero Blanchette"/>
    <x v="18"/>
    <n v="4"/>
    <m/>
    <n v="5"/>
    <m/>
  </r>
  <r>
    <n v="18"/>
    <s v="10657012A"/>
    <s v="Jazel Shamala Roland"/>
    <x v="18"/>
    <n v="7"/>
    <m/>
    <n v="5"/>
    <m/>
  </r>
  <r>
    <n v="7"/>
    <s v="10657027A"/>
    <s v="Rochelle Deterville"/>
    <x v="18"/>
    <n v="8"/>
    <m/>
    <n v="5"/>
    <m/>
  </r>
  <r>
    <n v="27"/>
    <s v="10657036A"/>
    <s v="Vida Liza Julien"/>
    <x v="18"/>
    <n v="7"/>
    <m/>
    <n v="5"/>
    <m/>
  </r>
  <r>
    <n v="28"/>
    <s v="10657002A"/>
    <s v="Adri J. Hicking"/>
    <x v="18"/>
    <n v="10"/>
    <m/>
    <n v="6"/>
    <m/>
  </r>
  <r>
    <n v="38"/>
    <s v="10657006A"/>
    <s v="Beroni Enne"/>
    <x v="18"/>
    <n v="6"/>
    <m/>
    <n v="6"/>
    <m/>
  </r>
  <r>
    <n v="19"/>
    <s v="10657037A"/>
    <s v="Zilindile Portia Gama"/>
    <x v="18"/>
    <n v="7"/>
    <m/>
    <n v="7"/>
    <m/>
  </r>
  <r>
    <n v="29"/>
    <s v="10657038A"/>
    <s v="Zoia Hetty Verdene Sam"/>
    <x v="18"/>
    <n v="10"/>
    <m/>
    <n v="7"/>
    <m/>
  </r>
  <r>
    <n v="14"/>
    <s v="10657017A"/>
    <s v="Lulekiwe Sibonelo Mbuyisa"/>
    <x v="18"/>
    <n v="10"/>
    <m/>
    <n v="8"/>
    <m/>
  </r>
  <r>
    <n v="22"/>
    <s v="10657019A"/>
    <s v="Nicholus Thokozani Hlanze"/>
    <x v="18"/>
    <n v="10"/>
    <m/>
    <n v="8"/>
    <m/>
  </r>
  <r>
    <n v="17"/>
    <s v="10657021A"/>
    <s v="Nomakhosi Sharon Dlamini"/>
    <x v="18"/>
    <n v="10"/>
    <m/>
    <n v="8"/>
    <m/>
  </r>
  <r>
    <n v="2"/>
    <s v="10657020A"/>
    <s v="Nkosingiphile Nokuphila Mathonsi"/>
    <x v="18"/>
    <n v="8"/>
    <m/>
    <n v="9"/>
    <m/>
  </r>
  <r>
    <n v="35"/>
    <s v="10657025A"/>
    <s v="Pierre Henry-Stender"/>
    <x v="18"/>
    <n v="10"/>
    <m/>
    <n v="9"/>
    <m/>
  </r>
  <r>
    <n v="3"/>
    <s v="10657004A"/>
    <s v="Antony Sifiso Matsebula"/>
    <x v="18"/>
    <n v="9"/>
    <m/>
    <n v="10"/>
    <m/>
  </r>
  <r>
    <n v="4"/>
    <s v="10657028A"/>
    <s v="Sibusiso Kenneth Nyembe"/>
    <x v="18"/>
    <n v="8"/>
    <m/>
    <n v="10"/>
    <m/>
  </r>
  <r>
    <n v="9"/>
    <s v="10657030A"/>
    <s v="Siphelele Leisure Mdluli"/>
    <x v="18"/>
    <n v="9"/>
    <m/>
    <n v="10"/>
    <m/>
  </r>
  <r>
    <n v="1"/>
    <s v="10657033A"/>
    <s v="Thembinkosi Qwabe"/>
    <x v="18"/>
    <n v="8"/>
    <m/>
    <n v="10"/>
    <m/>
  </r>
  <r>
    <m/>
    <m/>
    <m/>
    <x v="19"/>
    <m/>
    <m/>
    <m/>
    <s v=""/>
  </r>
  <r>
    <m/>
    <m/>
    <m/>
    <x v="19"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44">
  <r>
    <n v="8"/>
    <n v="9087"/>
    <s v="Q15613"/>
    <s v="Nicholus Thokozani Hlanze"/>
    <s v="賴尼可"/>
    <s v="10657019A"/>
    <x v="0"/>
    <x v="0"/>
  </r>
  <r>
    <n v="8"/>
    <n v="9089"/>
    <s v="Q15534"/>
    <s v="Nomakhosi Sharon Dlamini"/>
    <s v="戴雪倫"/>
    <s v="10657021A"/>
    <x v="0"/>
    <x v="0"/>
  </r>
  <r>
    <n v="6"/>
    <n v="9083"/>
    <s v="Q15569"/>
    <s v="Kamaraia  Tambwereti"/>
    <s v="湯蔓芮"/>
    <s v="10657015A"/>
    <x v="1"/>
    <x v="0"/>
  </r>
  <r>
    <n v="9"/>
    <n v="9090"/>
    <s v="Q15574"/>
    <s v="Nondumiso Yvonne Simelane"/>
    <s v="施伊凡"/>
    <s v="10657022A"/>
    <x v="1"/>
    <x v="0"/>
  </r>
  <r>
    <n v="4"/>
    <n v="9099"/>
    <s v="Q15570"/>
    <s v="Taukoriri Tibiriano"/>
    <s v="帝比諾"/>
    <s v="10657031A"/>
    <x v="1"/>
    <x v="0"/>
  </r>
  <r>
    <n v="6"/>
    <n v="9070"/>
    <s v="Q15640 "/>
    <s v="Adri J. Hicking"/>
    <s v="柯安駿"/>
    <s v="10657002A"/>
    <x v="2"/>
    <x v="0"/>
  </r>
  <r>
    <n v="6"/>
    <n v="9074"/>
    <s v="Q15625"/>
    <s v="Beroni Enne"/>
    <s v="安若妮"/>
    <s v="10657006A"/>
    <x v="2"/>
    <x v="0"/>
  </r>
  <r>
    <n v="10"/>
    <n v="9072"/>
    <s v="Q15600"/>
    <s v="Antony Sifiso Matsebula"/>
    <s v="安東尼"/>
    <s v="10657004A"/>
    <x v="3"/>
    <x v="0"/>
  </r>
  <r>
    <n v="8"/>
    <n v="9085"/>
    <s v="Q15617"/>
    <s v="Lulekiwe Sibonelo Mbuyisa"/>
    <s v="陸俐莎"/>
    <s v="10657017A"/>
    <x v="3"/>
    <x v="0"/>
  </r>
  <r>
    <n v="5"/>
    <n v="9095"/>
    <s v="Q15631"/>
    <s v="Rochelle Deterville"/>
    <s v="蘿夏爾"/>
    <s v="10657027A"/>
    <x v="3"/>
    <x v="0"/>
  </r>
  <r>
    <n v="5"/>
    <n v="9103"/>
    <s v="Q15618"/>
    <s v="Tishera Tigana Tito Flood"/>
    <s v="弗堤多"/>
    <s v="10657035A"/>
    <x v="3"/>
    <x v="0"/>
  </r>
  <r>
    <n v="1"/>
    <n v="9076"/>
    <s v="Q15571"/>
    <s v="Bongekile Batucia Nsoko"/>
    <s v="柯琪雅"/>
    <s v="10657008A"/>
    <x v="4"/>
    <x v="0"/>
  </r>
  <r>
    <n v="5"/>
    <n v="9104"/>
    <s v="Q15619"/>
    <s v="Vida Liza Julien"/>
    <s v="茱利安"/>
    <s v="10657036A"/>
    <x v="4"/>
    <x v="0"/>
  </r>
  <r>
    <n v="7"/>
    <n v="9105"/>
    <s v="Q15583"/>
    <s v="Zilindile Portia Gama"/>
    <s v="葛智琳"/>
    <s v="10657037A"/>
    <x v="4"/>
    <x v="0"/>
  </r>
  <r>
    <n v="1"/>
    <n v="9108"/>
    <s v="Q15533"/>
    <s v="Thulisile Ntombenhle Simelane "/>
    <s v="凃西拉"/>
    <s v="10657040A"/>
    <x v="4"/>
    <x v="0"/>
  </r>
  <r>
    <n v="7"/>
    <n v="9091"/>
    <s v="Q15633"/>
    <s v="Nonhlanhla Precious Mazibuko"/>
    <s v="諾漢拉"/>
    <s v="10657023A"/>
    <x v="5"/>
    <x v="0"/>
  </r>
  <r>
    <n v="8"/>
    <n v="9102"/>
    <s v="Q15582"/>
    <s v="Tibusile Desma Mlambo"/>
    <s v="賴蒂莎"/>
    <s v="10657034A"/>
    <x v="5"/>
    <x v="0"/>
  </r>
  <r>
    <n v="1"/>
    <n v="9075"/>
    <s v="Q15614"/>
    <s v="Betina Ruta Harry"/>
    <s v="貝蒂娜"/>
    <s v="10657007A"/>
    <x v="6"/>
    <x v="1"/>
  </r>
  <r>
    <n v="3"/>
    <n v="9084"/>
    <s v="Q15617  "/>
    <s v="Louise Evangeline Anthony"/>
    <s v="凡喬琳"/>
    <s v="10657016A"/>
    <x v="6"/>
    <x v="1"/>
  </r>
  <r>
    <n v="4"/>
    <n v="9100"/>
    <s v="Q15630"/>
    <s v="Telengalulu  Tanelua"/>
    <s v="提諾"/>
    <s v="10657032A"/>
    <x v="6"/>
    <x v="1"/>
  </r>
  <r>
    <n v="10"/>
    <n v="9101"/>
    <s v="Q15608"/>
    <s v="Thembinkosi Qwabe"/>
    <s v="顧瓦西"/>
    <s v="10657033A"/>
    <x v="6"/>
    <x v="1"/>
  </r>
  <r>
    <n v="3"/>
    <n v="9073"/>
    <s v="Q15628"/>
    <s v="Anwah Radech Young"/>
    <s v="楊安瓦"/>
    <s v="10657005A"/>
    <x v="7"/>
    <x v="1"/>
  </r>
  <r>
    <n v="10"/>
    <n v="9096"/>
    <s v="Q15612"/>
    <s v="Sibusiso Kenneth Nyembe"/>
    <s v="肯尼斯"/>
    <s v="10657028A"/>
    <x v="7"/>
    <x v="1"/>
  </r>
  <r>
    <n v="10"/>
    <n v="9098"/>
    <s v="Q15607"/>
    <s v="Siphelele Leisure Mdluli"/>
    <s v="莫司理"/>
    <s v="10657030A"/>
    <x v="7"/>
    <x v="1"/>
  </r>
  <r>
    <n v="7"/>
    <n v="9106"/>
    <s v="Q15565"/>
    <s v="Zoia Hetty Verdene Sam"/>
    <s v="單柔伊"/>
    <s v="10657038A"/>
    <x v="7"/>
    <x v="1"/>
  </r>
  <r>
    <n v="7"/>
    <n v="9107"/>
    <s v="Q15584"/>
    <s v="Vusi Erick Mbali"/>
    <s v="艾瑞克"/>
    <s v="10657039A"/>
    <x v="7"/>
    <x v="1"/>
  </r>
  <r>
    <n v="4"/>
    <n v="9068"/>
    <s v="Q15577"/>
    <s v="John Wesley ILOPITU"/>
    <s v="李約翰"/>
    <s v="10557011A"/>
    <x v="8"/>
    <x v="2"/>
  </r>
  <r>
    <n v="2"/>
    <n v="9071"/>
    <s v="Q15572"/>
    <s v="Andrew Ridep Uchel"/>
    <s v="吳安瑞"/>
    <s v="10657003A"/>
    <x v="8"/>
    <x v="2"/>
  </r>
  <r>
    <n v="5"/>
    <n v="9079"/>
    <s v="Q15620"/>
    <s v="Javeim Reniero Blanchette"/>
    <s v="爵加曼"/>
    <s v="10657011A"/>
    <x v="8"/>
    <x v="2"/>
  </r>
  <r>
    <n v="5"/>
    <n v="9080"/>
    <s v="Q15622"/>
    <s v="Jazel Shamala Roland"/>
    <s v="夏蔓蘭"/>
    <s v="10657012A"/>
    <x v="8"/>
    <x v="2"/>
  </r>
  <r>
    <n v="4"/>
    <n v="9081"/>
    <s v="Q15578"/>
    <s v="Jose Alejandro Andino Bonilla"/>
    <s v="喬斯"/>
    <s v="10657013A"/>
    <x v="8"/>
    <x v="2"/>
  </r>
  <r>
    <n v="9"/>
    <n v="9088"/>
    <s v="Q15581"/>
    <s v="Nkosingiphile Nokuphila Mathonsi"/>
    <s v="史菲芮"/>
    <s v="10657020A"/>
    <x v="8"/>
    <x v="2"/>
  </r>
  <r>
    <n v="4"/>
    <n v="9099"/>
    <s v="Q15570"/>
    <s v="Taukoriri Tibiriano"/>
    <s v="帝比諾"/>
    <s v="10657031A"/>
    <x v="9"/>
    <x v="3"/>
  </r>
  <r>
    <n v="5"/>
    <n v="9095"/>
    <s v="Q15631"/>
    <s v="Rochelle Deterville"/>
    <s v="蘿夏爾"/>
    <s v="10657027A"/>
    <x v="10"/>
    <x v="3"/>
  </r>
  <r>
    <n v="8"/>
    <n v="9085"/>
    <s v="Q15617"/>
    <s v="Lulekiwe Sibonelo Mbuyisa"/>
    <s v="陸俐莎"/>
    <s v="10657017A"/>
    <x v="2"/>
    <x v="3"/>
  </r>
  <r>
    <n v="1"/>
    <n v="9108"/>
    <s v="Q15533"/>
    <s v="Thulisile Ntombenhle Simelane "/>
    <s v="凃西拉"/>
    <s v="10657040A"/>
    <x v="2"/>
    <x v="3"/>
  </r>
  <r>
    <n v="6"/>
    <n v="9070"/>
    <s v="Q15640 "/>
    <s v="Adri J. Hicking"/>
    <s v="柯安駿"/>
    <s v="10657002A"/>
    <x v="11"/>
    <x v="3"/>
  </r>
  <r>
    <n v="6"/>
    <n v="9074"/>
    <s v="Q15625"/>
    <s v="Beroni Enne"/>
    <s v="安若妮"/>
    <s v="10657006A"/>
    <x v="11"/>
    <x v="3"/>
  </r>
  <r>
    <n v="7"/>
    <n v="9105"/>
    <s v="Q15583"/>
    <s v="Zilindile Portia Gama"/>
    <s v="葛智琳"/>
    <s v="10657037A"/>
    <x v="11"/>
    <x v="3"/>
  </r>
  <r>
    <n v="6"/>
    <n v="9083"/>
    <s v="Q15569"/>
    <s v="Kamaraia  Tambwereti"/>
    <s v="湯蔓芮"/>
    <s v="10657015A"/>
    <x v="12"/>
    <x v="3"/>
  </r>
  <r>
    <n v="5"/>
    <n v="9103"/>
    <s v="Q15618"/>
    <s v="Tishera Tigana Tito Flood"/>
    <s v="弗堤多"/>
    <s v="10657035A"/>
    <x v="12"/>
    <x v="3"/>
  </r>
  <r>
    <n v="5"/>
    <n v="9104"/>
    <s v="Q15619"/>
    <s v="Vida Liza Julien"/>
    <s v="茱利安"/>
    <s v="10657036A"/>
    <x v="12"/>
    <x v="3"/>
  </r>
  <r>
    <n v="10"/>
    <n v="9072"/>
    <s v="Q15600"/>
    <s v="Antony Sifiso Matsebula"/>
    <s v="安東尼"/>
    <s v="10657004A"/>
    <x v="13"/>
    <x v="3"/>
  </r>
  <r>
    <n v="8"/>
    <n v="9089"/>
    <s v="Q15534"/>
    <s v="Nomakhosi Sharon Dlamini"/>
    <s v="戴雪倫"/>
    <s v="10657021A"/>
    <x v="13"/>
    <x v="3"/>
  </r>
  <r>
    <n v="9"/>
    <n v="9090"/>
    <s v="Q15574"/>
    <s v="Nondumiso Yvonne Simelane"/>
    <s v="施伊凡"/>
    <s v="10657022A"/>
    <x v="13"/>
    <x v="3"/>
  </r>
  <r>
    <n v="1"/>
    <n v="9076"/>
    <s v="Q15571"/>
    <s v="Bongekile Batucia Nsoko"/>
    <s v="柯琪雅"/>
    <s v="10657008A"/>
    <x v="14"/>
    <x v="3"/>
  </r>
  <r>
    <n v="8"/>
    <n v="9087"/>
    <s v="Q15613"/>
    <s v="Nicholus Thokozani Hlanze"/>
    <s v="賴尼可"/>
    <s v="10657019A"/>
    <x v="14"/>
    <x v="3"/>
  </r>
  <r>
    <n v="7"/>
    <n v="9091"/>
    <s v="Q15633"/>
    <s v="Nonhlanhla Precious Mazibuko"/>
    <s v="諾漢拉"/>
    <s v="10657023A"/>
    <x v="14"/>
    <x v="3"/>
  </r>
  <r>
    <n v="8"/>
    <n v="9102"/>
    <s v="Q15582"/>
    <s v="Tibusile Desma Mlambo"/>
    <s v="賴蒂莎"/>
    <s v="10657034A"/>
    <x v="14"/>
    <x v="3"/>
  </r>
  <r>
    <n v="8"/>
    <n v="9089"/>
    <s v="Q15534"/>
    <s v="Nomakhosi Sharon Dlamini"/>
    <s v="戴雪倫"/>
    <s v="10657021A"/>
    <x v="9"/>
    <x v="4"/>
  </r>
  <r>
    <n v="5"/>
    <n v="9103"/>
    <s v="Q15618"/>
    <s v="Tishera Tigana Tito Flood"/>
    <s v="弗堤多"/>
    <s v="10657035A"/>
    <x v="9"/>
    <x v="4"/>
  </r>
  <r>
    <n v="1"/>
    <n v="9075"/>
    <s v="Q15614"/>
    <s v="Betina Ruta Harry"/>
    <s v="貝蒂娜"/>
    <s v="10657007A"/>
    <x v="10"/>
    <x v="4"/>
  </r>
  <r>
    <n v="4"/>
    <n v="9099"/>
    <s v="Q15570"/>
    <s v="Taukoriri Tibiriano"/>
    <s v="帝比諾"/>
    <s v="10657031A"/>
    <x v="10"/>
    <x v="4"/>
  </r>
  <r>
    <n v="7"/>
    <n v="9106"/>
    <s v="Q15565"/>
    <s v="Zoia Hetty Verdene Sam"/>
    <s v="單柔伊"/>
    <s v="10657038A"/>
    <x v="0"/>
    <x v="4"/>
  </r>
  <r>
    <n v="7"/>
    <n v="9107"/>
    <s v="Q15584"/>
    <s v="Vusi Erick Mbali"/>
    <s v="艾瑞克"/>
    <s v="10657039A"/>
    <x v="0"/>
    <x v="4"/>
  </r>
  <r>
    <n v="10"/>
    <n v="9072"/>
    <s v="Q15600"/>
    <s v="Antony Sifiso Matsebula"/>
    <s v="安東尼"/>
    <s v="10657004A"/>
    <x v="2"/>
    <x v="4"/>
  </r>
  <r>
    <n v="3"/>
    <n v="9084"/>
    <s v="Q15617  "/>
    <s v="Louise Evangeline Anthony"/>
    <s v="凡喬琳"/>
    <s v="10657016A"/>
    <x v="2"/>
    <x v="4"/>
  </r>
  <r>
    <n v="3"/>
    <n v="9073"/>
    <s v="Q15628"/>
    <s v="Anwah Radech Young"/>
    <s v="楊安瓦"/>
    <s v="10657005A"/>
    <x v="11"/>
    <x v="4"/>
  </r>
  <r>
    <n v="6"/>
    <n v="9083"/>
    <s v="Q15569"/>
    <s v="Kamaraia  Tambwereti"/>
    <s v="湯蔓芮"/>
    <s v="10657015A"/>
    <x v="11"/>
    <x v="4"/>
  </r>
  <r>
    <n v="8"/>
    <n v="9087"/>
    <s v="Q15613"/>
    <s v="Nicholus Thokozani Hlanze"/>
    <s v="賴尼可"/>
    <s v="10657019A"/>
    <x v="11"/>
    <x v="4"/>
  </r>
  <r>
    <n v="1"/>
    <n v="9076"/>
    <s v="Q15571"/>
    <s v="Bongekile Batucia Nsoko"/>
    <s v="柯琪雅"/>
    <s v="10657008A"/>
    <x v="3"/>
    <x v="4"/>
  </r>
  <r>
    <n v="7"/>
    <n v="9091"/>
    <s v="Q15633"/>
    <s v="Nonhlanhla Precious Mazibuko"/>
    <s v="諾漢拉"/>
    <s v="10657023A"/>
    <x v="3"/>
    <x v="4"/>
  </r>
  <r>
    <n v="4"/>
    <n v="9100"/>
    <s v="Q15630"/>
    <s v="Telengalulu  Tanelua"/>
    <s v="提諾"/>
    <s v="10657032A"/>
    <x v="3"/>
    <x v="4"/>
  </r>
  <r>
    <n v="7"/>
    <n v="9105"/>
    <s v="Q15583"/>
    <s v="Zilindile Portia Gama"/>
    <s v="葛智琳"/>
    <s v="10657037A"/>
    <x v="3"/>
    <x v="4"/>
  </r>
  <r>
    <n v="6"/>
    <n v="9074"/>
    <s v="Q15625"/>
    <s v="Beroni Enne"/>
    <s v="安若妮"/>
    <s v="10657006A"/>
    <x v="5"/>
    <x v="4"/>
  </r>
  <r>
    <n v="10"/>
    <n v="9096"/>
    <s v="Q15612"/>
    <s v="Sibusiso Kenneth Nyembe"/>
    <s v="肯尼斯"/>
    <s v="10657028A"/>
    <x v="5"/>
    <x v="4"/>
  </r>
  <r>
    <n v="5"/>
    <n v="9104"/>
    <s v="Q15619"/>
    <s v="Vida Liza Julien"/>
    <s v="茱利安"/>
    <s v="10657036A"/>
    <x v="15"/>
    <x v="4"/>
  </r>
  <r>
    <n v="6"/>
    <n v="9070"/>
    <s v="Q15640 "/>
    <s v="Adri J. Hicking"/>
    <s v="柯安駿"/>
    <s v="10657002A"/>
    <x v="16"/>
    <x v="4"/>
  </r>
  <r>
    <n v="8"/>
    <n v="9085"/>
    <s v="Q15617"/>
    <s v="Lulekiwe Sibonelo Mbuyisa"/>
    <s v="陸俐莎"/>
    <s v="10657017A"/>
    <x v="16"/>
    <x v="4"/>
  </r>
  <r>
    <n v="5"/>
    <n v="9095"/>
    <s v="Q15631"/>
    <s v="Rochelle Deterville"/>
    <s v="蘿夏爾"/>
    <s v="10657027A"/>
    <x v="16"/>
    <x v="4"/>
  </r>
  <r>
    <n v="1"/>
    <n v="9108"/>
    <s v="Q15533"/>
    <s v="Thulisile Ntombenhle Simelane "/>
    <s v="凃西拉"/>
    <s v="10657040A"/>
    <x v="16"/>
    <x v="4"/>
  </r>
  <r>
    <n v="9"/>
    <n v="9090"/>
    <s v="Q15574"/>
    <s v="Nondumiso Yvonne Simelane"/>
    <s v="施伊凡"/>
    <s v="10657022A"/>
    <x v="17"/>
    <x v="4"/>
  </r>
  <r>
    <n v="10"/>
    <n v="9098"/>
    <s v="Q15607"/>
    <s v="Siphelele Leisure Mdluli"/>
    <s v="莫司理"/>
    <s v="10657030A"/>
    <x v="17"/>
    <x v="4"/>
  </r>
  <r>
    <n v="10"/>
    <n v="9101"/>
    <s v="Q15608"/>
    <s v="Thembinkosi Qwabe"/>
    <s v="顧瓦西"/>
    <s v="10657033A"/>
    <x v="17"/>
    <x v="4"/>
  </r>
  <r>
    <n v="8"/>
    <n v="9102"/>
    <s v="Q15582"/>
    <s v="Tibusile Desma Mlambo"/>
    <s v="賴蒂莎"/>
    <s v="10657034A"/>
    <x v="17"/>
    <x v="4"/>
  </r>
  <r>
    <n v="6"/>
    <n v="9070"/>
    <s v="Q15640 "/>
    <s v="Adri J. Hicking"/>
    <s v="柯安駿"/>
    <s v="10657002A"/>
    <x v="9"/>
    <x v="5"/>
  </r>
  <r>
    <n v="4"/>
    <n v="9100"/>
    <s v="Q15630"/>
    <s v="Telengalulu  Tanelua"/>
    <s v="提諾"/>
    <s v="10657032A"/>
    <x v="9"/>
    <x v="5"/>
  </r>
  <r>
    <n v="7"/>
    <n v="9106"/>
    <s v="Q15565"/>
    <s v="Zoia Hetty Verdene Sam"/>
    <s v="單柔伊"/>
    <s v="10657038A"/>
    <x v="9"/>
    <x v="5"/>
  </r>
  <r>
    <n v="7"/>
    <n v="9107"/>
    <s v="Q15584"/>
    <s v="Vusi Erick Mbali"/>
    <s v="艾瑞克"/>
    <s v="10657039A"/>
    <x v="9"/>
    <x v="5"/>
  </r>
  <r>
    <n v="10"/>
    <n v="9072"/>
    <s v="Q15600"/>
    <s v="Antony Sifiso Matsebula"/>
    <s v="安東尼"/>
    <s v="10657004A"/>
    <x v="10"/>
    <x v="5"/>
  </r>
  <r>
    <n v="1"/>
    <n v="9086"/>
    <s v="Q15624"/>
    <s v="Moannara  Ierubara"/>
    <s v="墨娜拉"/>
    <s v="10657018A"/>
    <x v="10"/>
    <x v="5"/>
  </r>
  <r>
    <n v="9"/>
    <n v="9088"/>
    <s v="Q15581"/>
    <s v="Nkosingiphile Nokuphila Mathonsi"/>
    <s v="史菲芮"/>
    <s v="10657020A"/>
    <x v="10"/>
    <x v="5"/>
  </r>
  <r>
    <n v="5"/>
    <n v="9104"/>
    <s v="Q15619"/>
    <s v="Vida Liza Julien"/>
    <s v="茱利安"/>
    <s v="10657036A"/>
    <x v="10"/>
    <x v="5"/>
  </r>
  <r>
    <n v="2"/>
    <n v="9071"/>
    <s v="Q15572"/>
    <s v="Andrew Ridep Uchel"/>
    <s v="吳安瑞"/>
    <s v="10657003A"/>
    <x v="2"/>
    <x v="5"/>
  </r>
  <r>
    <n v="3"/>
    <n v="9077"/>
    <s v="Q15616"/>
    <s v="Claudia Elizabeth Fleitas Aguero"/>
    <s v="菲迪雅"/>
    <s v="10657009A"/>
    <x v="2"/>
    <x v="5"/>
  </r>
  <r>
    <n v="3"/>
    <n v="9078"/>
    <s v="Q15621"/>
    <s v="Gregory Mikael Ermoff"/>
    <s v="艾格雷"/>
    <s v="10657010A"/>
    <x v="2"/>
    <x v="5"/>
  </r>
  <r>
    <n v="5"/>
    <n v="9080"/>
    <s v="Q15622"/>
    <s v="Jazel Shamala Roland"/>
    <s v="夏蔓蘭"/>
    <s v="10657012A"/>
    <x v="4"/>
    <x v="5"/>
  </r>
  <r>
    <n v="9"/>
    <n v="9090"/>
    <s v="Q15574"/>
    <s v="Nondumiso Yvonne Simelane"/>
    <s v="施伊凡"/>
    <s v="10657022A"/>
    <x v="4"/>
    <x v="5"/>
  </r>
  <r>
    <n v="9"/>
    <n v="9093"/>
    <s v="Q15626"/>
    <s v="Pierre Henry-Stender"/>
    <s v="彼亨瑞"/>
    <s v="10657025A"/>
    <x v="4"/>
    <x v="5"/>
  </r>
  <r>
    <n v="8"/>
    <n v="9102"/>
    <s v="Q15582"/>
    <s v="Tibusile Desma Mlambo"/>
    <s v="賴蒂莎"/>
    <s v="10657034A"/>
    <x v="4"/>
    <x v="5"/>
  </r>
  <r>
    <n v="4"/>
    <n v="9099"/>
    <s v="Q15570"/>
    <s v="Taukoriri Tibiriano"/>
    <s v="帝比諾"/>
    <s v="10657031A"/>
    <x v="18"/>
    <x v="5"/>
  </r>
  <r>
    <n v="8"/>
    <n v="9085"/>
    <s v="Q15617"/>
    <s v="Lulekiwe Sibonelo Mbuyisa"/>
    <s v="陸俐莎"/>
    <s v="10657017A"/>
    <x v="6"/>
    <x v="6"/>
  </r>
  <r>
    <n v="8"/>
    <n v="9087"/>
    <s v="Q15613"/>
    <s v="Nicholus Thokozani Hlanze"/>
    <s v="賴尼可"/>
    <s v="10657019A"/>
    <x v="6"/>
    <x v="6"/>
  </r>
  <r>
    <n v="7"/>
    <n v="9091"/>
    <s v="Q15633"/>
    <s v="Nonhlanhla Precious Mazibuko"/>
    <s v="諾漢拉"/>
    <s v="10657023A"/>
    <x v="6"/>
    <x v="6"/>
  </r>
  <r>
    <n v="7"/>
    <n v="9105"/>
    <s v="Q15583"/>
    <s v="Zilindile Portia Gama"/>
    <s v="葛智琳"/>
    <s v="10657037A"/>
    <x v="6"/>
    <x v="6"/>
  </r>
  <r>
    <n v="6"/>
    <n v="9074"/>
    <s v="Q15625"/>
    <s v="Beroni Enne"/>
    <s v="安若妮"/>
    <s v="10657006A"/>
    <x v="7"/>
    <x v="6"/>
  </r>
  <r>
    <n v="2"/>
    <n v="9092"/>
    <s v="Q15575"/>
    <s v="Nosipho Paulette Matsenjwa"/>
    <s v="諾絲"/>
    <s v="10657024A"/>
    <x v="7"/>
    <x v="6"/>
  </r>
  <r>
    <n v="5"/>
    <n v="9095"/>
    <s v="Q15631"/>
    <s v="Rochelle Deterville"/>
    <s v="蘿夏爾"/>
    <s v="10657027A"/>
    <x v="7"/>
    <x v="6"/>
  </r>
  <r>
    <n v="5"/>
    <n v="9103"/>
    <s v="Q15618"/>
    <s v="Tishera Tigana Tito Flood"/>
    <s v="弗堤多"/>
    <s v="10657035A"/>
    <x v="7"/>
    <x v="6"/>
  </r>
  <r>
    <n v="2"/>
    <n v="9069"/>
    <s v="Q15632"/>
    <s v="Aaleyah Bree Brown"/>
    <s v="布艾雅"/>
    <s v="10657001A"/>
    <x v="8"/>
    <x v="7"/>
  </r>
  <r>
    <n v="1"/>
    <n v="9075"/>
    <s v="Q15614"/>
    <s v="Betina Ruta Harry"/>
    <s v="貝蒂娜"/>
    <s v="10657007A"/>
    <x v="8"/>
    <x v="7"/>
  </r>
  <r>
    <n v="1"/>
    <n v="9076"/>
    <s v="Q15571"/>
    <s v="Bongekile Batucia Nsoko"/>
    <s v="柯琪雅"/>
    <s v="10657008A"/>
    <x v="8"/>
    <x v="7"/>
  </r>
  <r>
    <n v="6"/>
    <n v="9083"/>
    <s v="Q15569"/>
    <s v="Kamaraia  Tambwereti"/>
    <s v="湯蔓芮"/>
    <s v="10657015A"/>
    <x v="8"/>
    <x v="7"/>
  </r>
  <r>
    <n v="8"/>
    <n v="9089"/>
    <s v="Q15534"/>
    <s v="Nomakhosi Sharon Dlamini"/>
    <s v="戴雪倫"/>
    <s v="10657021A"/>
    <x v="8"/>
    <x v="7"/>
  </r>
  <r>
    <n v="10"/>
    <n v="9098"/>
    <s v="Q15607"/>
    <s v="Siphelele Leisure Mdluli"/>
    <s v="莫司理"/>
    <s v="10657030A"/>
    <x v="8"/>
    <x v="7"/>
  </r>
  <r>
    <n v="10"/>
    <n v="9101"/>
    <s v="Q15608"/>
    <s v="Thembinkosi Qwabe"/>
    <s v="顧瓦西"/>
    <s v="10657033A"/>
    <x v="8"/>
    <x v="7"/>
  </r>
  <r>
    <n v="10"/>
    <n v="9072"/>
    <s v="Q15600"/>
    <s v="Antony Sifiso Matsebula"/>
    <s v="安東尼"/>
    <s v="10657004A"/>
    <x v="9"/>
    <x v="8"/>
  </r>
  <r>
    <n v="9"/>
    <n v="9093"/>
    <s v="Q15626"/>
    <s v="Pierre Henry-Stender"/>
    <s v="彼亨瑞"/>
    <s v="10657025A"/>
    <x v="9"/>
    <x v="8"/>
  </r>
  <r>
    <n v="9"/>
    <n v="9088"/>
    <s v="Q15581"/>
    <s v="Nkosingiphile Nokuphila Mathonsi"/>
    <s v="史菲芮"/>
    <s v="10657020A"/>
    <x v="0"/>
    <x v="8"/>
  </r>
  <r>
    <n v="8"/>
    <n v="9102"/>
    <s v="Q15582"/>
    <s v="Tibusile Desma Mlambo"/>
    <s v="賴蒂莎"/>
    <s v="10657034A"/>
    <x v="0"/>
    <x v="8"/>
  </r>
  <r>
    <n v="5"/>
    <n v="9080"/>
    <s v="Q15622"/>
    <s v="Jazel Shamala Roland"/>
    <s v="夏蔓蘭"/>
    <s v="10657012A"/>
    <x v="19"/>
    <x v="8"/>
  </r>
  <r>
    <n v="5"/>
    <n v="9104"/>
    <s v="Q15619"/>
    <s v="Vida Liza Julien"/>
    <s v="茱利安"/>
    <s v="10657036A"/>
    <x v="2"/>
    <x v="8"/>
  </r>
  <r>
    <n v="6"/>
    <n v="9070"/>
    <s v="Q15640 "/>
    <s v="Adri J. Hicking"/>
    <s v="柯安駿"/>
    <s v="10657002A"/>
    <x v="3"/>
    <x v="8"/>
  </r>
  <r>
    <n v="3"/>
    <n v="9077"/>
    <s v="Q15616"/>
    <s v="Claudia Elizabeth Fleitas Aguero"/>
    <s v="菲迪雅"/>
    <s v="10657009A"/>
    <x v="3"/>
    <x v="8"/>
  </r>
  <r>
    <n v="3"/>
    <n v="9078"/>
    <s v="Q15621"/>
    <s v="Gregory Mikael Ermoff"/>
    <s v="艾格雷"/>
    <s v="10657010A"/>
    <x v="3"/>
    <x v="8"/>
  </r>
  <r>
    <n v="9"/>
    <n v="9090"/>
    <s v="Q15574"/>
    <s v="Nondumiso Yvonne Simelane"/>
    <s v="施伊凡"/>
    <s v="10657022A"/>
    <x v="3"/>
    <x v="8"/>
  </r>
  <r>
    <n v="2"/>
    <n v="9071"/>
    <s v="Q15572"/>
    <s v="Andrew Ridep Uchel"/>
    <s v="吳安瑞"/>
    <s v="10657003A"/>
    <x v="13"/>
    <x v="8"/>
  </r>
  <r>
    <n v="1"/>
    <n v="9086"/>
    <s v="Q15624"/>
    <s v="Moannara  Ierubara"/>
    <s v="墨娜拉"/>
    <s v="10657018A"/>
    <x v="13"/>
    <x v="8"/>
  </r>
  <r>
    <n v="4"/>
    <n v="9099"/>
    <s v="Q15570"/>
    <s v="Taukoriri Tibiriano"/>
    <s v="帝比諾"/>
    <s v="10657031A"/>
    <x v="13"/>
    <x v="8"/>
  </r>
  <r>
    <n v="4"/>
    <n v="9100"/>
    <s v="Q15630"/>
    <s v="Telengalulu  Tanelua"/>
    <s v="提諾"/>
    <s v="10657032A"/>
    <x v="13"/>
    <x v="8"/>
  </r>
  <r>
    <n v="7"/>
    <n v="9106"/>
    <s v="Q15565"/>
    <s v="Zoia Hetty Verdene Sam"/>
    <s v="單柔伊"/>
    <s v="10657038A"/>
    <x v="5"/>
    <x v="8"/>
  </r>
  <r>
    <n v="7"/>
    <n v="9107"/>
    <s v="Q15584"/>
    <s v="Vusi Erick Mbali"/>
    <s v="艾瑞克"/>
    <s v="10657039A"/>
    <x v="5"/>
    <x v="8"/>
  </r>
  <r>
    <n v="8"/>
    <n v="9102"/>
    <s v="Q15582"/>
    <s v="Tibusile Desma Mlambo"/>
    <s v="賴蒂莎"/>
    <s v="10657034A"/>
    <x v="9"/>
    <x v="9"/>
  </r>
  <r>
    <n v="4"/>
    <n v="9100"/>
    <s v="Q15630"/>
    <s v="Telengalulu  Tanelua"/>
    <s v="提諾"/>
    <s v="10657032A"/>
    <x v="10"/>
    <x v="9"/>
  </r>
  <r>
    <n v="5"/>
    <n v="9103"/>
    <s v="Q15618"/>
    <s v="Tishera Tigana Tito Flood"/>
    <s v="弗堤多"/>
    <s v="10657035A"/>
    <x v="10"/>
    <x v="9"/>
  </r>
  <r>
    <n v="5"/>
    <n v="9080"/>
    <s v="Q15622"/>
    <s v="Jazel Shamala Roland"/>
    <s v="夏蔓蘭"/>
    <s v="10657012A"/>
    <x v="2"/>
    <x v="9"/>
  </r>
  <r>
    <n v="7"/>
    <n v="9091"/>
    <s v="Q15633"/>
    <s v="Nonhlanhla Precious Mazibuko"/>
    <s v="諾漢拉"/>
    <s v="10657023A"/>
    <x v="2"/>
    <x v="9"/>
  </r>
  <r>
    <n v="7"/>
    <n v="9105"/>
    <s v="Q15583"/>
    <s v="Zilindile Portia Gama"/>
    <s v="葛智琳"/>
    <s v="10657037A"/>
    <x v="2"/>
    <x v="9"/>
  </r>
  <r>
    <n v="2"/>
    <n v="9071"/>
    <s v="Q15572"/>
    <s v="Andrew Ridep Uchel"/>
    <s v="吳安瑞"/>
    <s v="10657003A"/>
    <x v="11"/>
    <x v="9"/>
  </r>
  <r>
    <n v="9"/>
    <n v="9090"/>
    <s v="Q15574"/>
    <s v="Nondumiso Yvonne Simelane"/>
    <s v="施伊凡"/>
    <s v="10657022A"/>
    <x v="11"/>
    <x v="9"/>
  </r>
  <r>
    <n v="5"/>
    <n v="9095"/>
    <s v="Q15631"/>
    <s v="Rochelle Deterville"/>
    <s v="蘿夏爾"/>
    <s v="10657027A"/>
    <x v="11"/>
    <x v="9"/>
  </r>
  <r>
    <n v="3"/>
    <n v="9077"/>
    <s v="Q15616"/>
    <s v="Claudia Elizabeth Fleitas Aguero"/>
    <s v="菲迪雅"/>
    <s v="10657009A"/>
    <x v="14"/>
    <x v="9"/>
  </r>
  <r>
    <n v="3"/>
    <n v="9078"/>
    <s v="Q15621"/>
    <s v="Gregory Mikael Ermoff"/>
    <s v="艾格雷"/>
    <s v="10657010A"/>
    <x v="14"/>
    <x v="9"/>
  </r>
  <r>
    <n v="9"/>
    <n v="9093"/>
    <s v="Q15626"/>
    <s v="Pierre Henry-Stender"/>
    <s v="彼亨瑞"/>
    <s v="10657025A"/>
    <x v="14"/>
    <x v="9"/>
  </r>
  <r>
    <n v="10"/>
    <n v="9072"/>
    <s v="Q15600"/>
    <s v="Antony Sifiso Matsebula"/>
    <s v="安東尼"/>
    <s v="10657004A"/>
    <x v="16"/>
    <x v="9"/>
  </r>
  <r>
    <n v="1"/>
    <n v="9086"/>
    <s v="Q15624"/>
    <s v="Moannara  Ierubara"/>
    <s v="墨娜拉"/>
    <s v="10657018A"/>
    <x v="16"/>
    <x v="9"/>
  </r>
  <r>
    <n v="2"/>
    <n v="9092"/>
    <s v="Q15575"/>
    <s v="Nosipho Paulette Matsenjwa"/>
    <s v="諾絲"/>
    <s v="10657024A"/>
    <x v="16"/>
    <x v="9"/>
  </r>
  <r>
    <n v="6"/>
    <n v="9074"/>
    <s v="Q15625"/>
    <s v="Beroni Enne"/>
    <s v="安若妮"/>
    <s v="10657006A"/>
    <x v="6"/>
    <x v="10"/>
  </r>
  <r>
    <n v="9"/>
    <n v="9088"/>
    <s v="Q15581"/>
    <s v="Nkosingiphile Nokuphila Mathonsi"/>
    <s v="史菲芮"/>
    <s v="10657020A"/>
    <x v="6"/>
    <x v="10"/>
  </r>
  <r>
    <n v="4"/>
    <n v="9099"/>
    <s v="Q15570"/>
    <s v="Taukoriri Tibiriano"/>
    <s v="帝比諾"/>
    <s v="10657031A"/>
    <x v="6"/>
    <x v="10"/>
  </r>
  <r>
    <n v="7"/>
    <n v="9106"/>
    <s v="Q15565"/>
    <s v="Zoia Hetty Verdene Sam"/>
    <s v="單柔伊"/>
    <s v="10657038A"/>
    <x v="6"/>
    <x v="10"/>
  </r>
  <r>
    <n v="7"/>
    <n v="9107"/>
    <s v="Q15584"/>
    <s v="Vusi Erick Mbali"/>
    <s v="艾瑞克"/>
    <s v="10657039A"/>
    <x v="6"/>
    <x v="10"/>
  </r>
  <r>
    <n v="6"/>
    <n v="9070"/>
    <s v="Q15640 "/>
    <s v="Adri J. Hicking"/>
    <s v="柯安駿"/>
    <s v="10657002A"/>
    <x v="7"/>
    <x v="10"/>
  </r>
  <r>
    <n v="8"/>
    <n v="9085"/>
    <s v="Q15617"/>
    <s v="Lulekiwe Sibonelo Mbuyisa"/>
    <s v="陸俐莎"/>
    <s v="10657017A"/>
    <x v="7"/>
    <x v="10"/>
  </r>
  <r>
    <n v="8"/>
    <n v="9087"/>
    <s v="Q15613"/>
    <s v="Nicholus Thokozani Hlanze"/>
    <s v="賴尼可"/>
    <s v="10657019A"/>
    <x v="7"/>
    <x v="10"/>
  </r>
  <r>
    <n v="5"/>
    <n v="9104"/>
    <s v="Q15619"/>
    <s v="Vida Liza Julien"/>
    <s v="茱利安"/>
    <s v="10657036A"/>
    <x v="7"/>
    <x v="10"/>
  </r>
  <r>
    <n v="1"/>
    <n v="9075"/>
    <s v="Q15614"/>
    <s v="Betina Ruta Harry"/>
    <s v="貝蒂娜"/>
    <s v="10657007A"/>
    <x v="9"/>
    <x v="11"/>
  </r>
  <r>
    <n v="1"/>
    <n v="9108"/>
    <s v="Q15533"/>
    <s v="Thulisile Ntombenhle Simelane "/>
    <s v="凃西拉"/>
    <s v="10657040A"/>
    <x v="9"/>
    <x v="11"/>
  </r>
  <r>
    <n v="4"/>
    <n v="9081"/>
    <s v="Q15578"/>
    <s v="Jose Alejandro Andino Bonilla"/>
    <s v="喬斯"/>
    <s v="10657013A"/>
    <x v="10"/>
    <x v="11"/>
  </r>
  <r>
    <n v="8"/>
    <n v="9089"/>
    <s v="Q15534"/>
    <s v="Nomakhosi Sharon Dlamini"/>
    <s v="戴雪倫"/>
    <s v="10657021A"/>
    <x v="10"/>
    <x v="11"/>
  </r>
  <r>
    <n v="9"/>
    <n v="9090"/>
    <s v="Q15574"/>
    <s v="Nondumiso Yvonne Simelane"/>
    <s v="施伊凡"/>
    <s v="10657022A"/>
    <x v="0"/>
    <x v="11"/>
  </r>
  <r>
    <n v="9"/>
    <n v="9093"/>
    <s v="Q15626"/>
    <s v="Pierre Henry-Stender"/>
    <s v="彼亨瑞"/>
    <s v="10657025A"/>
    <x v="0"/>
    <x v="11"/>
  </r>
  <r>
    <n v="4"/>
    <n v="9068"/>
    <s v="Q15577"/>
    <s v="John Wesley ILOPITU"/>
    <s v="李約翰"/>
    <s v="10557011A"/>
    <x v="2"/>
    <x v="11"/>
  </r>
  <r>
    <n v="10"/>
    <n v="9101"/>
    <s v="Q15608"/>
    <s v="Thembinkosi Qwabe"/>
    <s v="顧瓦西"/>
    <s v="10657033A"/>
    <x v="2"/>
    <x v="11"/>
  </r>
  <r>
    <n v="5"/>
    <n v="9079"/>
    <s v="Q15620"/>
    <s v="Javeim Reniero Blanchette"/>
    <s v="爵加曼"/>
    <s v="10657011A"/>
    <x v="11"/>
    <x v="11"/>
  </r>
  <r>
    <n v="5"/>
    <n v="9080"/>
    <s v="Q15622"/>
    <s v="Jazel Shamala Roland"/>
    <s v="夏蔓蘭"/>
    <s v="10657012A"/>
    <x v="11"/>
    <x v="11"/>
  </r>
  <r>
    <n v="4"/>
    <n v="9100"/>
    <s v="Q15630"/>
    <s v="Telengalulu  Tanelua"/>
    <s v="提諾"/>
    <s v="10657032A"/>
    <x v="11"/>
    <x v="11"/>
  </r>
  <r>
    <n v="6"/>
    <n v="9083"/>
    <s v="Q15569"/>
    <s v="Kamaraia  Tambwereti"/>
    <s v="湯蔓芮"/>
    <s v="10657015A"/>
    <x v="3"/>
    <x v="11"/>
  </r>
  <r>
    <n v="2"/>
    <n v="9092"/>
    <s v="Q15575"/>
    <s v="Nosipho Paulette Matsenjwa"/>
    <s v="諾絲"/>
    <s v="10657024A"/>
    <x v="3"/>
    <x v="11"/>
  </r>
  <r>
    <n v="10"/>
    <n v="9096"/>
    <s v="Q15612"/>
    <s v="Sibusiso Kenneth Nyembe"/>
    <s v="肯尼斯"/>
    <s v="10657028A"/>
    <x v="3"/>
    <x v="11"/>
  </r>
  <r>
    <n v="8"/>
    <n v="9102"/>
    <s v="Q15582"/>
    <s v="Tibusile Desma Mlambo"/>
    <s v="賴蒂莎"/>
    <s v="10657034A"/>
    <x v="3"/>
    <x v="11"/>
  </r>
  <r>
    <n v="2"/>
    <n v="9069"/>
    <s v="Q15632"/>
    <s v="Aaleyah Bree Brown"/>
    <s v="布艾雅"/>
    <s v="10657001A"/>
    <x v="4"/>
    <x v="11"/>
  </r>
  <r>
    <n v="2"/>
    <n v="9071"/>
    <s v="Q15572"/>
    <s v="Andrew Ridep Uchel"/>
    <s v="吳安瑞"/>
    <s v="10657003A"/>
    <x v="4"/>
    <x v="11"/>
  </r>
  <r>
    <n v="10"/>
    <n v="9072"/>
    <s v="Q15600"/>
    <s v="Antony Sifiso Matsebula"/>
    <s v="安東尼"/>
    <s v="10657004A"/>
    <x v="4"/>
    <x v="11"/>
  </r>
  <r>
    <n v="5"/>
    <n v="9103"/>
    <s v="Q15618"/>
    <s v="Tishera Tigana Tito Flood"/>
    <s v="弗堤多"/>
    <s v="10657035A"/>
    <x v="4"/>
    <x v="11"/>
  </r>
  <r>
    <n v="3"/>
    <n v="9073"/>
    <s v="Q15628"/>
    <s v="Anwah Radech Young"/>
    <s v="楊安瓦"/>
    <s v="10657005A"/>
    <x v="13"/>
    <x v="11"/>
  </r>
  <r>
    <n v="1"/>
    <n v="9076"/>
    <s v="Q15571"/>
    <s v="Bongekile Batucia Nsoko"/>
    <s v="柯琪雅"/>
    <s v="10657008A"/>
    <x v="13"/>
    <x v="11"/>
  </r>
  <r>
    <n v="5"/>
    <n v="9095"/>
    <s v="Q15631"/>
    <s v="Rochelle Deterville"/>
    <s v="蘿夏爾"/>
    <s v="10657027A"/>
    <x v="13"/>
    <x v="11"/>
  </r>
  <r>
    <n v="1"/>
    <n v="9086"/>
    <s v="Q15624"/>
    <s v="Moannara  Ierubara"/>
    <s v="墨娜拉"/>
    <s v="10657018A"/>
    <x v="5"/>
    <x v="11"/>
  </r>
  <r>
    <n v="7"/>
    <n v="9105"/>
    <s v="Q15583"/>
    <s v="Zilindile Portia Gama"/>
    <s v="葛智琳"/>
    <s v="10657037A"/>
    <x v="5"/>
    <x v="11"/>
  </r>
  <r>
    <n v="3"/>
    <n v="9084"/>
    <s v="Q15617  "/>
    <s v="Louise Evangeline Anthony"/>
    <s v="凡喬琳"/>
    <s v="10657016A"/>
    <x v="15"/>
    <x v="11"/>
  </r>
  <r>
    <n v="7"/>
    <n v="9091"/>
    <s v="Q15633"/>
    <s v="Nonhlanhla Precious Mazibuko"/>
    <s v="諾漢拉"/>
    <s v="10657023A"/>
    <x v="15"/>
    <x v="11"/>
  </r>
  <r>
    <n v="3"/>
    <n v="9077"/>
    <s v="Q15616"/>
    <s v="Claudia Elizabeth Fleitas Aguero"/>
    <s v="菲迪雅"/>
    <s v="10657009A"/>
    <x v="16"/>
    <x v="11"/>
  </r>
  <r>
    <n v="3"/>
    <n v="9078"/>
    <s v="Q15621"/>
    <s v="Gregory Mikael Ermoff"/>
    <s v="艾格雷"/>
    <s v="10657010A"/>
    <x v="16"/>
    <x v="11"/>
  </r>
  <r>
    <n v="10"/>
    <n v="9098"/>
    <s v="Q15607"/>
    <s v="Siphelele Leisure Mdluli"/>
    <s v="莫司理"/>
    <s v="10657030A"/>
    <x v="16"/>
    <x v="11"/>
  </r>
  <r>
    <n v="8"/>
    <n v="9085"/>
    <s v="Q15617"/>
    <s v="Lulekiwe Sibonelo Mbuyisa"/>
    <s v="陸俐莎"/>
    <s v="10657017A"/>
    <x v="20"/>
    <x v="12"/>
  </r>
  <r>
    <n v="8"/>
    <n v="9087"/>
    <s v="Q15613"/>
    <s v="Nicholus Thokozani Hlanze"/>
    <s v="賴尼可"/>
    <s v="10657019A"/>
    <x v="20"/>
    <x v="12"/>
  </r>
  <r>
    <n v="8"/>
    <n v="9089"/>
    <s v="Q15534"/>
    <s v="Nomakhosi Sharon Dlamini"/>
    <s v="戴雪倫"/>
    <s v="10657021A"/>
    <x v="20"/>
    <x v="12"/>
  </r>
  <r>
    <n v="9"/>
    <n v="9090"/>
    <s v="Q15574"/>
    <s v="Nondumiso Yvonne Simelane"/>
    <s v="施伊凡"/>
    <s v="10657022A"/>
    <x v="20"/>
    <x v="12"/>
  </r>
  <r>
    <n v="7"/>
    <n v="9107"/>
    <s v="Q15584"/>
    <s v="Vusi Erick Mbali"/>
    <s v="艾瑞克"/>
    <s v="10657039A"/>
    <x v="20"/>
    <x v="12"/>
  </r>
  <r>
    <n v="1"/>
    <n v="9076"/>
    <s v="Q15571"/>
    <s v="Bongekile Batucia Nsoko"/>
    <s v="柯琪雅"/>
    <s v="10657008A"/>
    <x v="0"/>
    <x v="12"/>
  </r>
  <r>
    <n v="1"/>
    <n v="9086"/>
    <s v="Q15624"/>
    <s v="Moannara  Ierubara"/>
    <s v="墨娜拉"/>
    <s v="10657018A"/>
    <x v="0"/>
    <x v="12"/>
  </r>
  <r>
    <n v="1"/>
    <n v="9075"/>
    <s v="Q15614"/>
    <s v="Betina Ruta Harry"/>
    <s v="貝蒂娜"/>
    <s v="10657007A"/>
    <x v="4"/>
    <x v="12"/>
  </r>
  <r>
    <n v="5"/>
    <n v="9079"/>
    <s v="Q15620"/>
    <s v="Javeim Reniero Blanchette"/>
    <s v="爵加曼"/>
    <s v="10657011A"/>
    <x v="4"/>
    <x v="12"/>
  </r>
  <r>
    <n v="6"/>
    <n v="9083"/>
    <s v="Q15569"/>
    <s v="Kamaraia  Tambwereti"/>
    <s v="湯蔓芮"/>
    <s v="10657015A"/>
    <x v="4"/>
    <x v="12"/>
  </r>
  <r>
    <n v="5"/>
    <n v="9080"/>
    <s v="Q15622"/>
    <s v="Jazel Shamala Roland"/>
    <s v="夏蔓蘭"/>
    <s v="10657012A"/>
    <x v="13"/>
    <x v="12"/>
  </r>
  <r>
    <n v="9"/>
    <n v="9088"/>
    <s v="Q15581"/>
    <s v="Nkosingiphile Nokuphila Mathonsi"/>
    <s v="史菲芮"/>
    <s v="10657020A"/>
    <x v="13"/>
    <x v="12"/>
  </r>
  <r>
    <n v="10"/>
    <n v="9101"/>
    <s v="Q15608"/>
    <s v="Thembinkosi Qwabe"/>
    <s v="顧瓦西"/>
    <s v="10657033A"/>
    <x v="13"/>
    <x v="12"/>
  </r>
  <r>
    <n v="8"/>
    <n v="9102"/>
    <s v="Q15582"/>
    <s v="Tibusile Desma Mlambo"/>
    <s v="賴蒂莎"/>
    <s v="10657034A"/>
    <x v="13"/>
    <x v="12"/>
  </r>
  <r>
    <n v="6"/>
    <n v="9070"/>
    <s v="Q15640 "/>
    <s v="Adri J. Hicking"/>
    <s v="柯安駿"/>
    <s v="10657002A"/>
    <x v="14"/>
    <x v="12"/>
  </r>
  <r>
    <n v="10"/>
    <n v="9098"/>
    <s v="Q15607"/>
    <s v="Siphelele Leisure Mdluli"/>
    <s v="莫司理"/>
    <s v="10657030A"/>
    <x v="14"/>
    <x v="12"/>
  </r>
  <r>
    <n v="10"/>
    <n v="9096"/>
    <s v="Q15612"/>
    <s v="Sibusiso Kenneth Nyembe"/>
    <s v="肯尼斯"/>
    <s v="10657028A"/>
    <x v="16"/>
    <x v="12"/>
  </r>
  <r>
    <n v="7"/>
    <n v="9106"/>
    <s v="Q15565"/>
    <s v="Zoia Hetty Verdene Sam"/>
    <s v="單柔伊"/>
    <s v="10657038A"/>
    <x v="16"/>
    <x v="12"/>
  </r>
  <r>
    <n v="2"/>
    <n v="9069"/>
    <s v="Q15632"/>
    <s v="Aaleyah Bree Brown"/>
    <s v="布艾雅"/>
    <s v="10657001A"/>
    <x v="6"/>
    <x v="13"/>
  </r>
  <r>
    <n v="2"/>
    <n v="9071"/>
    <s v="Q15572"/>
    <s v="Andrew Ridep Uchel"/>
    <s v="吳安瑞"/>
    <s v="10657003A"/>
    <x v="6"/>
    <x v="13"/>
  </r>
  <r>
    <n v="3"/>
    <n v="9073"/>
    <s v="Q15628"/>
    <s v="Anwah Radech Young"/>
    <s v="楊安瓦"/>
    <s v="10657005A"/>
    <x v="6"/>
    <x v="13"/>
  </r>
  <r>
    <n v="2"/>
    <n v="9092"/>
    <s v="Q15575"/>
    <s v="Nosipho Paulette Matsenjwa"/>
    <s v="諾絲"/>
    <s v="10657024A"/>
    <x v="6"/>
    <x v="13"/>
  </r>
  <r>
    <n v="4"/>
    <n v="9068"/>
    <s v="Q15577"/>
    <s v="John Wesley ILOPITU"/>
    <s v="李約翰"/>
    <s v="10557011A"/>
    <x v="7"/>
    <x v="13"/>
  </r>
  <r>
    <n v="4"/>
    <n v="9081"/>
    <s v="Q15578"/>
    <s v="Jose Alejandro Andino Bonilla"/>
    <s v="喬斯"/>
    <s v="10657013A"/>
    <x v="7"/>
    <x v="13"/>
  </r>
  <r>
    <n v="4"/>
    <n v="9099"/>
    <s v="Q15570"/>
    <s v="Taukoriri Tibiriano"/>
    <s v="帝比諾"/>
    <s v="10657031A"/>
    <x v="7"/>
    <x v="13"/>
  </r>
  <r>
    <n v="4"/>
    <n v="9100"/>
    <s v="Q15630"/>
    <s v="Telengalulu  Tanelua"/>
    <s v="提諾"/>
    <s v="10657032A"/>
    <x v="7"/>
    <x v="13"/>
  </r>
  <r>
    <n v="6"/>
    <n v="9074"/>
    <s v="Q15625"/>
    <s v="Beroni Enne"/>
    <s v="安若妮"/>
    <s v="10657006A"/>
    <x v="21"/>
    <x v="14"/>
  </r>
  <r>
    <n v="7"/>
    <n v="9091"/>
    <s v="Q15633"/>
    <s v="Nonhlanhla Precious Mazibuko"/>
    <s v="諾漢拉"/>
    <s v="10657023A"/>
    <x v="21"/>
    <x v="14"/>
  </r>
  <r>
    <n v="5"/>
    <n v="9095"/>
    <s v="Q15631"/>
    <s v="Rochelle Deterville"/>
    <s v="蘿夏爾"/>
    <s v="10657027A"/>
    <x v="21"/>
    <x v="14"/>
  </r>
  <r>
    <n v="5"/>
    <n v="9103"/>
    <s v="Q15618"/>
    <s v="Tishera Tigana Tito Flood"/>
    <s v="弗堤多"/>
    <s v="10657035A"/>
    <x v="21"/>
    <x v="14"/>
  </r>
  <r>
    <n v="5"/>
    <n v="9104"/>
    <s v="Q15619"/>
    <s v="Vida Liza Julien"/>
    <s v="茱利安"/>
    <s v="10657036A"/>
    <x v="21"/>
    <x v="14"/>
  </r>
  <r>
    <n v="7"/>
    <n v="9105"/>
    <s v="Q15583"/>
    <s v="Zilindile Portia Gama"/>
    <s v="葛智琳"/>
    <s v="10657037A"/>
    <x v="21"/>
    <x v="14"/>
  </r>
  <r>
    <n v="10"/>
    <n v="9072"/>
    <s v="Q15600"/>
    <s v="Antony Sifiso Matsebula"/>
    <s v="安東尼"/>
    <s v="10657004A"/>
    <x v="8"/>
    <x v="14"/>
  </r>
  <r>
    <n v="3"/>
    <n v="9077"/>
    <s v="Q15616"/>
    <s v="Claudia Elizabeth Fleitas Aguero"/>
    <s v="菲迪雅"/>
    <s v="10657009A"/>
    <x v="8"/>
    <x v="14"/>
  </r>
  <r>
    <n v="3"/>
    <n v="9078"/>
    <s v="Q15621"/>
    <s v="Gregory Mikael Ermoff"/>
    <s v="艾格雷"/>
    <s v="10657010A"/>
    <x v="8"/>
    <x v="14"/>
  </r>
  <r>
    <n v="3"/>
    <n v="9084"/>
    <s v="Q15617  "/>
    <s v="Louise Evangeline Anthony"/>
    <s v="凡喬琳"/>
    <s v="10657016A"/>
    <x v="8"/>
    <x v="14"/>
  </r>
  <r>
    <n v="9"/>
    <n v="9093"/>
    <s v="Q15626"/>
    <s v="Pierre Henry-Stender"/>
    <s v="彼亨瑞"/>
    <s v="10657025A"/>
    <x v="8"/>
    <x v="14"/>
  </r>
  <r>
    <n v="1"/>
    <n v="9108"/>
    <s v="Q15533"/>
    <s v="Thulisile Ntombenhle Simelane "/>
    <s v="凃西拉"/>
    <s v="10657040A"/>
    <x v="8"/>
    <x v="14"/>
  </r>
  <r>
    <n v="6"/>
    <n v="9070"/>
    <s v="Q15640 "/>
    <s v="Adri J. Hicking"/>
    <s v="柯安駿"/>
    <s v="10657002A"/>
    <x v="20"/>
    <x v="15"/>
  </r>
  <r>
    <n v="5"/>
    <n v="9079"/>
    <s v="Q15620"/>
    <s v="Javeim Reniero Blanchette"/>
    <s v="爵加曼"/>
    <s v="10657011A"/>
    <x v="20"/>
    <x v="15"/>
  </r>
  <r>
    <n v="5"/>
    <n v="9080"/>
    <s v="Q15622"/>
    <s v="Jazel Shamala Roland"/>
    <s v="夏蔓蘭"/>
    <s v="10657012A"/>
    <x v="20"/>
    <x v="15"/>
  </r>
  <r>
    <n v="6"/>
    <n v="9083"/>
    <s v="Q15569"/>
    <s v="Kamaraia  Tambwereti"/>
    <s v="湯蔓芮"/>
    <s v="10657015A"/>
    <x v="20"/>
    <x v="15"/>
  </r>
  <r>
    <n v="9"/>
    <n v="9088"/>
    <s v="Q15581"/>
    <s v="Nkosingiphile Nokuphila Mathonsi"/>
    <s v="史菲芮"/>
    <s v="10657020A"/>
    <x v="22"/>
    <x v="15"/>
  </r>
  <r>
    <n v="7"/>
    <n v="9106"/>
    <s v="Q15565"/>
    <s v="Zoia Hetty Verdene Sam"/>
    <s v="單柔伊"/>
    <s v="10657038A"/>
    <x v="22"/>
    <x v="15"/>
  </r>
  <r>
    <n v="1"/>
    <n v="9076"/>
    <s v="Q15571"/>
    <s v="Bongekile Batucia Nsoko"/>
    <s v="柯琪雅"/>
    <s v="10657008A"/>
    <x v="11"/>
    <x v="15"/>
  </r>
  <r>
    <n v="8"/>
    <n v="9085"/>
    <s v="Q15617"/>
    <s v="Lulekiwe Sibonelo Mbuyisa"/>
    <s v="陸俐莎"/>
    <s v="10657017A"/>
    <x v="11"/>
    <x v="15"/>
  </r>
  <r>
    <n v="1"/>
    <n v="9086"/>
    <s v="Q15624"/>
    <s v="Moannara  Ierubara"/>
    <s v="墨娜拉"/>
    <s v="10657018A"/>
    <x v="11"/>
    <x v="15"/>
  </r>
  <r>
    <n v="8"/>
    <n v="9087"/>
    <s v="Q15613"/>
    <s v="Nicholus Thokozani Hlanze"/>
    <s v="賴尼可"/>
    <s v="10657019A"/>
    <x v="3"/>
    <x v="15"/>
  </r>
  <r>
    <n v="8"/>
    <n v="9089"/>
    <s v="Q15534"/>
    <s v="Nomakhosi Sharon Dlamini"/>
    <s v="戴雪倫"/>
    <s v="10657021A"/>
    <x v="3"/>
    <x v="15"/>
  </r>
  <r>
    <n v="10"/>
    <n v="9098"/>
    <s v="Q15607"/>
    <s v="Siphelele Leisure Mdluli"/>
    <s v="莫司理"/>
    <s v="10657030A"/>
    <x v="3"/>
    <x v="15"/>
  </r>
  <r>
    <n v="7"/>
    <n v="9107"/>
    <s v="Q15584"/>
    <s v="Vusi Erick Mbali"/>
    <s v="艾瑞克"/>
    <s v="10657039A"/>
    <x v="3"/>
    <x v="15"/>
  </r>
  <r>
    <n v="10"/>
    <n v="9096"/>
    <s v="Q15612"/>
    <s v="Sibusiso Kenneth Nyembe"/>
    <s v="肯尼斯"/>
    <s v="10657028A"/>
    <x v="23"/>
    <x v="15"/>
  </r>
  <r>
    <n v="10"/>
    <n v="9101"/>
    <s v="Q15608"/>
    <s v="Thembinkosi Qwabe"/>
    <s v="顧瓦西"/>
    <s v="10657033A"/>
    <x v="23"/>
    <x v="15"/>
  </r>
  <r>
    <n v="8"/>
    <n v="9102"/>
    <s v="Q15582"/>
    <s v="Tibusile Desma Mlambo"/>
    <s v="賴蒂莎"/>
    <s v="10657034A"/>
    <x v="23"/>
    <x v="15"/>
  </r>
  <r>
    <n v="1"/>
    <n v="9075"/>
    <s v="Q15614"/>
    <s v="Betina Ruta Harry"/>
    <s v="貝蒂娜"/>
    <s v="10657007A"/>
    <x v="5"/>
    <x v="15"/>
  </r>
  <r>
    <n v="9"/>
    <n v="9090"/>
    <s v="Q15574"/>
    <s v="Nondumiso Yvonne Simelane"/>
    <s v="施伊凡"/>
    <s v="10657022A"/>
    <x v="5"/>
    <x v="15"/>
  </r>
  <r>
    <n v="2"/>
    <n v="9071"/>
    <s v="Q15572"/>
    <s v="Andrew Ridep Uchel"/>
    <s v="吳安瑞"/>
    <s v="10657003A"/>
    <x v="0"/>
    <x v="16"/>
  </r>
  <r>
    <n v="2"/>
    <n v="9092"/>
    <s v="Q15575"/>
    <s v="Nosipho Paulette Matsenjwa"/>
    <s v="諾絲"/>
    <s v="10657024A"/>
    <x v="0"/>
    <x v="16"/>
  </r>
  <r>
    <n v="4"/>
    <n v="9081"/>
    <s v="Q15578"/>
    <s v="Jose Alejandro Andino Bonilla"/>
    <s v="喬斯"/>
    <s v="10657013A"/>
    <x v="11"/>
    <x v="16"/>
  </r>
  <r>
    <n v="8"/>
    <n v="9102"/>
    <s v="Q15582"/>
    <s v="Tibusile Desma Mlambo"/>
    <s v="賴蒂莎"/>
    <s v="10657034A"/>
    <x v="11"/>
    <x v="16"/>
  </r>
  <r>
    <n v="7"/>
    <n v="9106"/>
    <s v="Q15565"/>
    <s v="Zoia Hetty Verdene Sam"/>
    <s v="單柔伊"/>
    <s v="10657038A"/>
    <x v="11"/>
    <x v="16"/>
  </r>
  <r>
    <n v="6"/>
    <n v="9070"/>
    <s v="Q15640 "/>
    <s v="Adri J. Hicking"/>
    <s v="柯安駿"/>
    <s v="10657002A"/>
    <x v="4"/>
    <x v="16"/>
  </r>
  <r>
    <n v="8"/>
    <n v="9087"/>
    <s v="Q15613"/>
    <s v="Nicholus Thokozani Hlanze"/>
    <s v="賴尼可"/>
    <s v="10657019A"/>
    <x v="4"/>
    <x v="16"/>
  </r>
  <r>
    <n v="8"/>
    <n v="9089"/>
    <s v="Q15534"/>
    <s v="Nomakhosi Sharon Dlamini"/>
    <s v="戴雪倫"/>
    <s v="10657021A"/>
    <x v="4"/>
    <x v="16"/>
  </r>
  <r>
    <n v="10"/>
    <n v="9098"/>
    <s v="Q15607"/>
    <s v="Siphelele Leisure Mdluli"/>
    <s v="莫司理"/>
    <s v="10657030A"/>
    <x v="4"/>
    <x v="16"/>
  </r>
  <r>
    <n v="1"/>
    <n v="9075"/>
    <s v="Q15614"/>
    <s v="Betina Ruta Harry"/>
    <s v="貝蒂娜"/>
    <s v="10657007A"/>
    <x v="14"/>
    <x v="16"/>
  </r>
  <r>
    <n v="8"/>
    <n v="9085"/>
    <s v="Q15617"/>
    <s v="Lulekiwe Sibonelo Mbuyisa"/>
    <s v="陸俐莎"/>
    <s v="10657017A"/>
    <x v="14"/>
    <x v="16"/>
  </r>
  <r>
    <n v="7"/>
    <n v="9107"/>
    <s v="Q15584"/>
    <s v="Vusi Erick Mbali"/>
    <s v="艾瑞克"/>
    <s v="10657039A"/>
    <x v="14"/>
    <x v="16"/>
  </r>
  <r>
    <n v="3"/>
    <n v="9073"/>
    <s v="Q15628"/>
    <s v="Anwah Radech Young"/>
    <s v="楊安瓦"/>
    <s v="10657005A"/>
    <x v="15"/>
    <x v="16"/>
  </r>
  <r>
    <n v="1"/>
    <n v="9076"/>
    <s v="Q15571"/>
    <s v="Bongekile Batucia Nsoko"/>
    <s v="柯琪雅"/>
    <s v="10657008A"/>
    <x v="15"/>
    <x v="16"/>
  </r>
  <r>
    <n v="2"/>
    <n v="9069"/>
    <s v="Q15632"/>
    <s v="Aaleyah Bree Brown"/>
    <s v="布艾雅"/>
    <s v="10657001A"/>
    <x v="16"/>
    <x v="16"/>
  </r>
  <r>
    <n v="4"/>
    <n v="9099"/>
    <s v="Q15570"/>
    <s v="Taukoriri Tibiriano"/>
    <s v="帝比諾"/>
    <s v="10657031A"/>
    <x v="16"/>
    <x v="16"/>
  </r>
  <r>
    <n v="4"/>
    <n v="9100"/>
    <s v="Q15630"/>
    <s v="Telengalulu  Tanelua"/>
    <s v="提諾"/>
    <s v="10657032A"/>
    <x v="16"/>
    <x v="16"/>
  </r>
  <r>
    <n v="10"/>
    <n v="9101"/>
    <s v="Q15608"/>
    <s v="Thembinkosi Qwabe"/>
    <s v="顧瓦西"/>
    <s v="10657033A"/>
    <x v="16"/>
    <x v="16"/>
  </r>
  <r>
    <n v="4"/>
    <n v="9068"/>
    <s v="Q15577"/>
    <s v="John Wesley ILOPITU"/>
    <s v="李約翰"/>
    <s v="10557011A"/>
    <x v="6"/>
    <x v="17"/>
  </r>
  <r>
    <n v="1"/>
    <n v="9086"/>
    <s v="Q15624"/>
    <s v="Moannara  Ierubara"/>
    <s v="墨娜拉"/>
    <s v="10657018A"/>
    <x v="6"/>
    <x v="17"/>
  </r>
  <r>
    <n v="9"/>
    <n v="9090"/>
    <s v="Q15574"/>
    <s v="Nondumiso Yvonne Simelane"/>
    <s v="施伊凡"/>
    <s v="10657022A"/>
    <x v="6"/>
    <x v="17"/>
  </r>
  <r>
    <n v="10"/>
    <n v="9096"/>
    <s v="Q15612"/>
    <s v="Sibusiso Kenneth Nyembe"/>
    <s v="肯尼斯"/>
    <s v="10657028A"/>
    <x v="6"/>
    <x v="17"/>
  </r>
  <r>
    <n v="5"/>
    <n v="9079"/>
    <s v="Q15620"/>
    <s v="Javeim Reniero Blanchette"/>
    <s v="爵加曼"/>
    <s v="10657011A"/>
    <x v="7"/>
    <x v="17"/>
  </r>
  <r>
    <n v="5"/>
    <n v="9080"/>
    <s v="Q15622"/>
    <s v="Jazel Shamala Roland"/>
    <s v="夏蔓蘭"/>
    <s v="10657012A"/>
    <x v="7"/>
    <x v="17"/>
  </r>
  <r>
    <n v="6"/>
    <n v="9083"/>
    <s v="Q15569"/>
    <s v="Kamaraia  Tambwereti"/>
    <s v="湯蔓芮"/>
    <s v="10657015A"/>
    <x v="7"/>
    <x v="17"/>
  </r>
  <r>
    <n v="9"/>
    <n v="9088"/>
    <s v="Q15581"/>
    <s v="Nkosingiphile Nokuphila Mathonsi"/>
    <s v="史菲芮"/>
    <s v="10657020A"/>
    <x v="7"/>
    <x v="17"/>
  </r>
  <r>
    <n v="2"/>
    <n v="9071"/>
    <s v="Q15572"/>
    <s v="Andrew Ridep Uchel"/>
    <s v="吳安瑞"/>
    <s v="10657003A"/>
    <x v="10"/>
    <x v="18"/>
  </r>
  <r>
    <n v="1"/>
    <n v="9076"/>
    <s v="Q15571"/>
    <s v="Bongekile Batucia Nsoko"/>
    <s v="柯琪雅"/>
    <s v="10657008A"/>
    <x v="10"/>
    <x v="18"/>
  </r>
  <r>
    <n v="3"/>
    <n v="9073"/>
    <s v="Q15628"/>
    <s v="Anwah Radech Young"/>
    <s v="楊安瓦"/>
    <s v="10657005A"/>
    <x v="24"/>
    <x v="18"/>
  </r>
  <r>
    <n v="4"/>
    <n v="9081"/>
    <s v="Q15578"/>
    <s v="Jose Alejandro Andino Bonilla"/>
    <s v="喬斯"/>
    <s v="10657013A"/>
    <x v="24"/>
    <x v="18"/>
  </r>
  <r>
    <n v="4"/>
    <n v="9100"/>
    <s v="Q15630"/>
    <s v="Telengalulu  Tanelua"/>
    <s v="提諾"/>
    <s v="10657032A"/>
    <x v="24"/>
    <x v="18"/>
  </r>
  <r>
    <n v="10"/>
    <n v="9072"/>
    <s v="Q15600"/>
    <s v="Antony Sifiso Matsebula"/>
    <s v="安東尼"/>
    <s v="10657004A"/>
    <x v="11"/>
    <x v="18"/>
  </r>
  <r>
    <n v="3"/>
    <n v="9084"/>
    <s v="Q15617  "/>
    <s v="Louise Evangeline Anthony"/>
    <s v="凡喬琳"/>
    <s v="10657016A"/>
    <x v="11"/>
    <x v="18"/>
  </r>
  <r>
    <n v="4"/>
    <n v="9099"/>
    <s v="Q15570"/>
    <s v="Taukoriri Tibiriano"/>
    <s v="帝比諾"/>
    <s v="10657031A"/>
    <x v="11"/>
    <x v="18"/>
  </r>
  <r>
    <n v="1"/>
    <n v="9075"/>
    <s v="Q15614"/>
    <s v="Betina Ruta Harry"/>
    <s v="貝蒂娜"/>
    <s v="10657007A"/>
    <x v="3"/>
    <x v="18"/>
  </r>
  <r>
    <n v="9"/>
    <n v="9093"/>
    <s v="Q15626"/>
    <s v="Pierre Henry-Stender"/>
    <s v="彼亨瑞"/>
    <s v="10657025A"/>
    <x v="3"/>
    <x v="18"/>
  </r>
  <r>
    <n v="1"/>
    <n v="9108"/>
    <s v="Q15533"/>
    <s v="Thulisile Ntombenhle Simelane "/>
    <s v="凃西拉"/>
    <s v="10657040A"/>
    <x v="3"/>
    <x v="18"/>
  </r>
  <r>
    <n v="6"/>
    <n v="9070"/>
    <s v="Q15640 "/>
    <s v="Adri J. Hicking"/>
    <s v="柯安駿"/>
    <s v="10657002A"/>
    <x v="13"/>
    <x v="18"/>
  </r>
  <r>
    <n v="3"/>
    <n v="9077"/>
    <s v="Q15616"/>
    <s v="Claudia Elizabeth Fleitas Aguero"/>
    <s v="菲迪雅"/>
    <s v="10657009A"/>
    <x v="13"/>
    <x v="18"/>
  </r>
  <r>
    <n v="3"/>
    <n v="9078"/>
    <s v="Q15621"/>
    <s v="Gregory Mikael Ermoff"/>
    <s v="艾格雷"/>
    <s v="10657010A"/>
    <x v="13"/>
    <x v="18"/>
  </r>
  <r>
    <n v="2"/>
    <n v="9092"/>
    <s v="Q15575"/>
    <s v="Nosipho Paulette Matsenjwa"/>
    <s v="諾絲"/>
    <s v="10657024A"/>
    <x v="13"/>
    <x v="18"/>
  </r>
  <r>
    <n v="2"/>
    <n v="9069"/>
    <s v="Q15632"/>
    <s v="Aaleyah Bree Brown"/>
    <s v="布艾雅"/>
    <s v="10657001A"/>
    <x v="5"/>
    <x v="18"/>
  </r>
  <r>
    <n v="10"/>
    <n v="9098"/>
    <s v="Q15607"/>
    <s v="Siphelele Leisure Mdluli"/>
    <s v="莫司理"/>
    <s v="10657030A"/>
    <x v="5"/>
    <x v="18"/>
  </r>
  <r>
    <n v="8"/>
    <n v="9085"/>
    <s v="Q15617"/>
    <s v="Lulekiwe Sibonelo Mbuyisa"/>
    <s v="陸俐莎"/>
    <s v="10657017A"/>
    <x v="21"/>
    <x v="19"/>
  </r>
  <r>
    <n v="8"/>
    <n v="9087"/>
    <s v="Q15613"/>
    <s v="Nicholus Thokozani Hlanze"/>
    <s v="賴尼可"/>
    <s v="10657019A"/>
    <x v="21"/>
    <x v="19"/>
  </r>
  <r>
    <n v="8"/>
    <n v="9089"/>
    <s v="Q15534"/>
    <s v="Nomakhosi Sharon Dlamini"/>
    <s v="戴雪倫"/>
    <s v="10657021A"/>
    <x v="21"/>
    <x v="19"/>
  </r>
  <r>
    <n v="10"/>
    <n v="9101"/>
    <s v="Q15608"/>
    <s v="Thembinkosi Qwabe"/>
    <s v="顧瓦西"/>
    <s v="10657033A"/>
    <x v="21"/>
    <x v="19"/>
  </r>
  <r>
    <n v="8"/>
    <n v="9102"/>
    <s v="Q15582"/>
    <s v="Tibusile Desma Mlambo"/>
    <s v="賴蒂莎"/>
    <s v="10657034A"/>
    <x v="21"/>
    <x v="19"/>
  </r>
  <r>
    <n v="7"/>
    <n v="9107"/>
    <s v="Q15584"/>
    <s v="Vusi Erick Mbali"/>
    <s v="艾瑞克"/>
    <s v="10657039A"/>
    <x v="21"/>
    <x v="19"/>
  </r>
  <r>
    <n v="6"/>
    <n v="9074"/>
    <s v="Q15625"/>
    <s v="Beroni Enne"/>
    <s v="安若妮"/>
    <s v="10657006A"/>
    <x v="8"/>
    <x v="19"/>
  </r>
  <r>
    <n v="7"/>
    <n v="9091"/>
    <s v="Q15633"/>
    <s v="Nonhlanhla Precious Mazibuko"/>
    <s v="諾漢拉"/>
    <s v="10657023A"/>
    <x v="8"/>
    <x v="19"/>
  </r>
  <r>
    <n v="5"/>
    <n v="9095"/>
    <s v="Q15631"/>
    <s v="Rochelle Deterville"/>
    <s v="蘿夏爾"/>
    <s v="10657027A"/>
    <x v="8"/>
    <x v="19"/>
  </r>
  <r>
    <n v="5"/>
    <n v="9103"/>
    <s v="Q15618"/>
    <s v="Tishera Tigana Tito Flood"/>
    <s v="弗堤多"/>
    <s v="10657035A"/>
    <x v="8"/>
    <x v="19"/>
  </r>
  <r>
    <n v="5"/>
    <n v="9104"/>
    <s v="Q15619"/>
    <s v="Vida Liza Julien"/>
    <s v="茱利安"/>
    <s v="10657036A"/>
    <x v="8"/>
    <x v="19"/>
  </r>
  <r>
    <n v="7"/>
    <n v="9105"/>
    <s v="Q15583"/>
    <s v="Zilindile Portia Gama"/>
    <s v="葛智琳"/>
    <s v="10657037A"/>
    <x v="8"/>
    <x v="19"/>
  </r>
  <r>
    <n v="7"/>
    <n v="9106"/>
    <s v="Q15565"/>
    <s v="Zoia Hetty Verdene Sam"/>
    <s v="單柔伊"/>
    <s v="10657038A"/>
    <x v="8"/>
    <x v="19"/>
  </r>
  <r>
    <n v="4"/>
    <n v="9068"/>
    <s v="Q15577"/>
    <s v="John Wesley ILOPITU"/>
    <s v="李約翰"/>
    <s v="10557011A"/>
    <x v="20"/>
    <x v="20"/>
  </r>
  <r>
    <n v="2"/>
    <n v="9071"/>
    <s v="Q15572"/>
    <s v="Andrew Ridep Uchel"/>
    <s v="吳安瑞"/>
    <s v="10657003A"/>
    <x v="20"/>
    <x v="20"/>
  </r>
  <r>
    <n v="3"/>
    <n v="9084"/>
    <s v="Q15617  "/>
    <s v="Louise Evangeline Anthony"/>
    <s v="凡喬琳"/>
    <s v="10657016A"/>
    <x v="20"/>
    <x v="20"/>
  </r>
  <r>
    <n v="4"/>
    <n v="9099"/>
    <s v="Q15570"/>
    <s v="Taukoriri Tibiriano"/>
    <s v="帝比諾"/>
    <s v="10657031A"/>
    <x v="20"/>
    <x v="20"/>
  </r>
  <r>
    <n v="4"/>
    <n v="9100"/>
    <s v="Q15630"/>
    <s v="Telengalulu  Tanelua"/>
    <s v="提諾"/>
    <s v="10657032A"/>
    <x v="20"/>
    <x v="20"/>
  </r>
  <r>
    <n v="1"/>
    <n v="9086"/>
    <s v="Q15624"/>
    <s v="Moannara  Ierubara"/>
    <s v="墨娜拉"/>
    <s v="10657018A"/>
    <x v="4"/>
    <x v="20"/>
  </r>
  <r>
    <n v="9"/>
    <n v="9088"/>
    <s v="Q15581"/>
    <s v="Nkosingiphile Nokuphila Mathonsi"/>
    <s v="史菲芮"/>
    <s v="10657020A"/>
    <x v="4"/>
    <x v="20"/>
  </r>
  <r>
    <n v="10"/>
    <n v="9096"/>
    <s v="Q15612"/>
    <s v="Sibusiso Kenneth Nyembe"/>
    <s v="肯尼斯"/>
    <s v="10657028A"/>
    <x v="14"/>
    <x v="20"/>
  </r>
  <r>
    <n v="1"/>
    <n v="9108"/>
    <s v="Q15533"/>
    <s v="Thulisile Ntombenhle Simelane "/>
    <s v="凃西拉"/>
    <s v="10657040A"/>
    <x v="14"/>
    <x v="20"/>
  </r>
  <r>
    <n v="9"/>
    <n v="9093"/>
    <s v="Q15626"/>
    <s v="Pierre Henry-Stender"/>
    <s v="彼亨瑞"/>
    <s v="10657025A"/>
    <x v="15"/>
    <x v="20"/>
  </r>
  <r>
    <n v="3"/>
    <n v="9073"/>
    <s v="Q15628"/>
    <s v="Anwah Radech Young"/>
    <s v="楊安瓦"/>
    <s v="10657005A"/>
    <x v="16"/>
    <x v="20"/>
  </r>
  <r>
    <n v="1"/>
    <n v="9075"/>
    <s v="Q15614"/>
    <s v="Betina Ruta Harry"/>
    <s v="貝蒂娜"/>
    <s v="10657007A"/>
    <x v="16"/>
    <x v="20"/>
  </r>
  <r>
    <n v="1"/>
    <n v="9076"/>
    <s v="Q15571"/>
    <s v="Bongekile Batucia Nsoko"/>
    <s v="柯琪雅"/>
    <s v="10657008A"/>
    <x v="16"/>
    <x v="20"/>
  </r>
  <r>
    <n v="5"/>
    <n v="9079"/>
    <s v="Q15620"/>
    <s v="Javeim Reniero Blanchette"/>
    <s v="爵加曼"/>
    <s v="10657011A"/>
    <x v="25"/>
    <x v="20"/>
  </r>
  <r>
    <n v="2"/>
    <n v="9092"/>
    <s v="Q15575"/>
    <s v="Nosipho Paulette Matsenjwa"/>
    <s v="諾絲"/>
    <s v="10657024A"/>
    <x v="25"/>
    <x v="20"/>
  </r>
  <r>
    <n v="6"/>
    <n v="9070"/>
    <s v="Q15640 "/>
    <s v="Adri J. Hicking"/>
    <s v="柯安駿"/>
    <s v="10657002A"/>
    <x v="6"/>
    <x v="21"/>
  </r>
  <r>
    <n v="5"/>
    <n v="9080"/>
    <s v="Q15622"/>
    <s v="Jazel Shamala Roland"/>
    <s v="夏蔓蘭"/>
    <s v="10657012A"/>
    <x v="6"/>
    <x v="21"/>
  </r>
  <r>
    <n v="4"/>
    <n v="9081"/>
    <s v="Q15578"/>
    <s v="Jose Alejandro Andino Bonilla"/>
    <s v="喬斯"/>
    <s v="10657013A"/>
    <x v="6"/>
    <x v="21"/>
  </r>
  <r>
    <n v="6"/>
    <n v="9083"/>
    <s v="Q15569"/>
    <s v="Kamaraia  Tambwereti"/>
    <s v="湯蔓芮"/>
    <s v="10657015A"/>
    <x v="6"/>
    <x v="21"/>
  </r>
  <r>
    <n v="10"/>
    <n v="9098"/>
    <s v="Q15607"/>
    <s v="Siphelele Leisure Mdluli"/>
    <s v="莫司理"/>
    <s v="10657030A"/>
    <x v="6"/>
    <x v="21"/>
  </r>
  <r>
    <n v="2"/>
    <n v="9069"/>
    <s v="Q15632"/>
    <s v="Aaleyah Bree Brown"/>
    <s v="布艾雅"/>
    <s v="10657001A"/>
    <x v="7"/>
    <x v="21"/>
  </r>
  <r>
    <n v="10"/>
    <n v="9072"/>
    <s v="Q15600"/>
    <s v="Antony Sifiso Matsebula"/>
    <s v="安東尼"/>
    <s v="10657004A"/>
    <x v="7"/>
    <x v="21"/>
  </r>
  <r>
    <n v="3"/>
    <n v="9077"/>
    <s v="Q15616"/>
    <s v="Claudia Elizabeth Fleitas Aguero"/>
    <s v="菲迪雅"/>
    <s v="10657009A"/>
    <x v="7"/>
    <x v="21"/>
  </r>
  <r>
    <n v="3"/>
    <n v="9078"/>
    <s v="Q15621"/>
    <s v="Gregory Mikael Ermoff"/>
    <s v="艾格雷"/>
    <s v="10657010A"/>
    <x v="7"/>
    <x v="21"/>
  </r>
  <r>
    <n v="9"/>
    <n v="9090"/>
    <s v="Q15574"/>
    <s v="Nondumiso Yvonne Simelane"/>
    <s v="施伊凡"/>
    <s v="10657022A"/>
    <x v="7"/>
    <x v="21"/>
  </r>
  <r>
    <n v="9"/>
    <n v="9093"/>
    <s v="Q15626"/>
    <s v="Pierre Henry-Stender"/>
    <s v="彼亨瑞"/>
    <s v="10657025A"/>
    <x v="22"/>
    <x v="22"/>
  </r>
  <r>
    <n v="10"/>
    <n v="9096"/>
    <s v="Q15612"/>
    <s v="Sibusiso Kenneth Nyembe"/>
    <s v="肯尼斯"/>
    <s v="10657028A"/>
    <x v="22"/>
    <x v="22"/>
  </r>
  <r>
    <n v="5"/>
    <n v="9079"/>
    <s v="Q15620"/>
    <s v="Javeim Reniero Blanchette"/>
    <s v="爵加曼"/>
    <s v="10657011A"/>
    <x v="12"/>
    <x v="22"/>
  </r>
  <r>
    <n v="4"/>
    <n v="9100"/>
    <s v="Q15630"/>
    <s v="Telengalulu  Tanelua"/>
    <s v="提諾"/>
    <s v="10657032A"/>
    <x v="12"/>
    <x v="22"/>
  </r>
  <r>
    <n v="1"/>
    <n v="9108"/>
    <s v="Q15533"/>
    <s v="Thulisile Ntombenhle Simelane "/>
    <s v="凃西拉"/>
    <s v="10657040A"/>
    <x v="12"/>
    <x v="22"/>
  </r>
  <r>
    <n v="4"/>
    <n v="9068"/>
    <s v="Q15577"/>
    <s v="John Wesley ILOPITU"/>
    <s v="李約翰"/>
    <s v="10557011A"/>
    <x v="3"/>
    <x v="22"/>
  </r>
  <r>
    <n v="3"/>
    <n v="9073"/>
    <s v="Q15628"/>
    <s v="Anwah Radech Young"/>
    <s v="楊安瓦"/>
    <s v="10657005A"/>
    <x v="3"/>
    <x v="22"/>
  </r>
  <r>
    <n v="3"/>
    <n v="9084"/>
    <s v="Q15617  "/>
    <s v="Louise Evangeline Anthony"/>
    <s v="凡喬琳"/>
    <s v="10657016A"/>
    <x v="3"/>
    <x v="22"/>
  </r>
  <r>
    <n v="4"/>
    <n v="9099"/>
    <s v="Q15570"/>
    <s v="Taukoriri Tibiriano"/>
    <s v="帝比諾"/>
    <s v="10657031A"/>
    <x v="3"/>
    <x v="22"/>
  </r>
  <r>
    <n v="2"/>
    <n v="9071"/>
    <s v="Q15572"/>
    <s v="Andrew Ridep Uchel"/>
    <s v="吳安瑞"/>
    <s v="10657003A"/>
    <x v="5"/>
    <x v="22"/>
  </r>
  <r>
    <n v="9"/>
    <n v="9088"/>
    <s v="Q15581"/>
    <s v="Nkosingiphile Nokuphila Mathonsi"/>
    <s v="史菲芮"/>
    <s v="10657020A"/>
    <x v="5"/>
    <x v="22"/>
  </r>
  <r>
    <n v="1"/>
    <n v="9075"/>
    <s v="Q15614"/>
    <s v="Betina Ruta Harry"/>
    <s v="貝蒂娜"/>
    <s v="10657007A"/>
    <x v="17"/>
    <x v="22"/>
  </r>
  <r>
    <n v="1"/>
    <n v="9076"/>
    <s v="Q15571"/>
    <s v="Bongekile Batucia Nsoko"/>
    <s v="柯琪雅"/>
    <s v="10657008A"/>
    <x v="17"/>
    <x v="22"/>
  </r>
  <r>
    <n v="1"/>
    <n v="9086"/>
    <s v="Q15624"/>
    <s v="Moannara  Ierubara"/>
    <s v="墨娜拉"/>
    <s v="10657018A"/>
    <x v="17"/>
    <x v="22"/>
  </r>
  <r>
    <n v="2"/>
    <n v="9092"/>
    <s v="Q15575"/>
    <s v="Nosipho Paulette Matsenjwa"/>
    <s v="諾絲"/>
    <s v="10657024A"/>
    <x v="17"/>
    <x v="22"/>
  </r>
  <r>
    <n v="4"/>
    <n v="9068"/>
    <s v="Q15577"/>
    <s v="John Wesley ILOPITU"/>
    <s v="李約翰"/>
    <s v="10557011A"/>
    <x v="9"/>
    <x v="23"/>
  </r>
  <r>
    <n v="3"/>
    <n v="9073"/>
    <s v="Q15628"/>
    <s v="Anwah Radech Young"/>
    <s v="楊安瓦"/>
    <s v="10657005A"/>
    <x v="9"/>
    <x v="23"/>
  </r>
  <r>
    <n v="5"/>
    <n v="9079"/>
    <s v="Q15620"/>
    <s v="Javeim Reniero Blanchette"/>
    <s v="爵加曼"/>
    <s v="10657011A"/>
    <x v="9"/>
    <x v="23"/>
  </r>
  <r>
    <n v="6"/>
    <n v="9070"/>
    <s v="Q15640 "/>
    <s v="Adri J. Hicking"/>
    <s v="柯安駿"/>
    <s v="10657002A"/>
    <x v="10"/>
    <x v="23"/>
  </r>
  <r>
    <n v="3"/>
    <n v="9077"/>
    <s v="Q15616"/>
    <s v="Claudia Elizabeth Fleitas Aguero"/>
    <s v="菲迪雅"/>
    <s v="10657009A"/>
    <x v="10"/>
    <x v="23"/>
  </r>
  <r>
    <n v="3"/>
    <n v="9078"/>
    <s v="Q15621"/>
    <s v="Gregory Mikael Ermoff"/>
    <s v="艾格雷"/>
    <s v="10657010A"/>
    <x v="10"/>
    <x v="23"/>
  </r>
  <r>
    <n v="5"/>
    <n v="9080"/>
    <s v="Q15622"/>
    <s v="Jazel Shamala Roland"/>
    <s v="夏蔓蘭"/>
    <s v="10657012A"/>
    <x v="10"/>
    <x v="23"/>
  </r>
  <r>
    <n v="7"/>
    <n v="9106"/>
    <s v="Q15565"/>
    <s v="Zoia Hetty Verdene Sam"/>
    <s v="單柔伊"/>
    <s v="10657038A"/>
    <x v="10"/>
    <x v="23"/>
  </r>
  <r>
    <n v="2"/>
    <n v="9069"/>
    <s v="Q15632"/>
    <s v="Aaleyah Bree Brown"/>
    <s v="布艾雅"/>
    <s v="10657001A"/>
    <x v="1"/>
    <x v="23"/>
  </r>
  <r>
    <n v="4"/>
    <n v="9081"/>
    <s v="Q15578"/>
    <s v="Jose Alejandro Andino Bonilla"/>
    <s v="喬斯"/>
    <s v="10657013A"/>
    <x v="1"/>
    <x v="23"/>
  </r>
  <r>
    <n v="2"/>
    <n v="9092"/>
    <s v="Q15575"/>
    <s v="Nosipho Paulette Matsenjwa"/>
    <s v="諾絲"/>
    <s v="10657024A"/>
    <x v="1"/>
    <x v="23"/>
  </r>
  <r>
    <n v="9"/>
    <n v="9088"/>
    <s v="Q15581"/>
    <s v="Nkosingiphile Nokuphila Mathonsi"/>
    <s v="史菲芮"/>
    <s v="10657020A"/>
    <x v="11"/>
    <x v="23"/>
  </r>
  <r>
    <n v="7"/>
    <n v="9107"/>
    <s v="Q15584"/>
    <s v="Vusi Erick Mbali"/>
    <s v="艾瑞克"/>
    <s v="10657039A"/>
    <x v="11"/>
    <x v="23"/>
  </r>
  <r>
    <n v="1"/>
    <n v="9108"/>
    <s v="Q15533"/>
    <s v="Thulisile Ntombenhle Simelane "/>
    <s v="凃西拉"/>
    <s v="10657040A"/>
    <x v="11"/>
    <x v="23"/>
  </r>
  <r>
    <n v="6"/>
    <n v="9074"/>
    <s v="Q15625"/>
    <s v="Beroni Enne"/>
    <s v="安若妮"/>
    <s v="10657006A"/>
    <x v="4"/>
    <x v="23"/>
  </r>
  <r>
    <n v="7"/>
    <n v="9091"/>
    <s v="Q15633"/>
    <s v="Nonhlanhla Precious Mazibuko"/>
    <s v="諾漢拉"/>
    <s v="10657023A"/>
    <x v="4"/>
    <x v="23"/>
  </r>
  <r>
    <n v="4"/>
    <n v="9099"/>
    <s v="Q15570"/>
    <s v="Taukoriri Tibiriano"/>
    <s v="帝比諾"/>
    <s v="10657031A"/>
    <x v="4"/>
    <x v="23"/>
  </r>
  <r>
    <n v="4"/>
    <n v="9100"/>
    <s v="Q15630"/>
    <s v="Telengalulu  Tanelua"/>
    <s v="提諾"/>
    <s v="10657032A"/>
    <x v="4"/>
    <x v="23"/>
  </r>
  <r>
    <n v="8"/>
    <n v="9085"/>
    <s v="Q15617"/>
    <s v="Lulekiwe Sibonelo Mbuyisa"/>
    <s v="陸俐莎"/>
    <s v="10657017A"/>
    <x v="13"/>
    <x v="23"/>
  </r>
  <r>
    <n v="10"/>
    <n v="9098"/>
    <s v="Q15607"/>
    <s v="Siphelele Leisure Mdluli"/>
    <s v="莫司理"/>
    <s v="10657030A"/>
    <x v="13"/>
    <x v="23"/>
  </r>
  <r>
    <n v="7"/>
    <n v="9105"/>
    <s v="Q15583"/>
    <s v="Zilindile Portia Gama"/>
    <s v="葛智琳"/>
    <s v="10657037A"/>
    <x v="13"/>
    <x v="23"/>
  </r>
  <r>
    <n v="10"/>
    <n v="9072"/>
    <s v="Q15600"/>
    <s v="Antony Sifiso Matsebula"/>
    <s v="安東尼"/>
    <s v="10657004A"/>
    <x v="14"/>
    <x v="23"/>
  </r>
  <r>
    <n v="6"/>
    <n v="9083"/>
    <s v="Q15569"/>
    <s v="Kamaraia  Tambwereti"/>
    <s v="湯蔓芮"/>
    <s v="10657015A"/>
    <x v="14"/>
    <x v="23"/>
  </r>
  <r>
    <n v="9"/>
    <n v="9090"/>
    <s v="Q15574"/>
    <s v="Nondumiso Yvonne Simelane"/>
    <s v="施伊凡"/>
    <s v="10657022A"/>
    <x v="15"/>
    <x v="23"/>
  </r>
  <r>
    <n v="10"/>
    <n v="9096"/>
    <s v="Q15612"/>
    <s v="Sibusiso Kenneth Nyembe"/>
    <s v="肯尼斯"/>
    <s v="10657028A"/>
    <x v="15"/>
    <x v="23"/>
  </r>
  <r>
    <n v="2"/>
    <n v="9071"/>
    <s v="Q15572"/>
    <s v="Andrew Ridep Uchel"/>
    <s v="吳安瑞"/>
    <s v="10657003A"/>
    <x v="16"/>
    <x v="23"/>
  </r>
  <r>
    <n v="3"/>
    <n v="9084"/>
    <s v="Q15617  "/>
    <s v="Louise Evangeline Anthony"/>
    <s v="凡喬琳"/>
    <s v="10657016A"/>
    <x v="16"/>
    <x v="23"/>
  </r>
  <r>
    <n v="8"/>
    <n v="9087"/>
    <s v="Q15613"/>
    <s v="Nicholus Thokozani Hlanze"/>
    <s v="賴尼可"/>
    <s v="10657019A"/>
    <x v="16"/>
    <x v="23"/>
  </r>
  <r>
    <n v="9"/>
    <n v="9093"/>
    <s v="Q15626"/>
    <s v="Pierre Henry-Stender"/>
    <s v="彼亨瑞"/>
    <s v="10657025A"/>
    <x v="16"/>
    <x v="23"/>
  </r>
  <r>
    <n v="5"/>
    <n v="9104"/>
    <s v="Q15619"/>
    <s v="Vida Liza Julien"/>
    <s v="茱利安"/>
    <s v="10657036A"/>
    <x v="16"/>
    <x v="23"/>
  </r>
  <r>
    <n v="8"/>
    <n v="9089"/>
    <s v="Q15534"/>
    <s v="Nomakhosi Sharon Dlamini"/>
    <s v="戴雪倫"/>
    <s v="10657021A"/>
    <x v="6"/>
    <x v="24"/>
  </r>
  <r>
    <n v="5"/>
    <n v="9095"/>
    <s v="Q15631"/>
    <s v="Rochelle Deterville"/>
    <s v="蘿夏爾"/>
    <s v="10657027A"/>
    <x v="6"/>
    <x v="24"/>
  </r>
  <r>
    <n v="8"/>
    <n v="9102"/>
    <s v="Q15582"/>
    <s v="Tibusile Desma Mlambo"/>
    <s v="賴蒂莎"/>
    <s v="10657034A"/>
    <x v="6"/>
    <x v="24"/>
  </r>
  <r>
    <n v="5"/>
    <n v="9103"/>
    <s v="Q15618"/>
    <s v="Tishera Tigana Tito Flood"/>
    <s v="弗堤多"/>
    <s v="10657035A"/>
    <x v="6"/>
    <x v="24"/>
  </r>
  <r>
    <n v="1"/>
    <n v="9075"/>
    <s v="Q15614"/>
    <s v="Betina Ruta Harry"/>
    <s v="貝蒂娜"/>
    <s v="10657007A"/>
    <x v="7"/>
    <x v="24"/>
  </r>
  <r>
    <n v="1"/>
    <n v="9076"/>
    <s v="Q15571"/>
    <s v="Bongekile Batucia Nsoko"/>
    <s v="柯琪雅"/>
    <s v="10657008A"/>
    <x v="7"/>
    <x v="24"/>
  </r>
  <r>
    <n v="1"/>
    <n v="9086"/>
    <s v="Q15624"/>
    <s v="Moannara  Ierubara"/>
    <s v="墨娜拉"/>
    <s v="10657018A"/>
    <x v="7"/>
    <x v="24"/>
  </r>
  <r>
    <n v="10"/>
    <n v="9101"/>
    <s v="Q15608"/>
    <s v="Thembinkosi Qwabe"/>
    <s v="顧瓦西"/>
    <s v="10657033A"/>
    <x v="7"/>
    <x v="24"/>
  </r>
  <r>
    <n v="2"/>
    <n v="9069"/>
    <s v="Q15632"/>
    <s v="Aaleyah Bree Brown"/>
    <s v="布艾雅"/>
    <s v="10657001A"/>
    <x v="20"/>
    <x v="25"/>
  </r>
  <r>
    <n v="1"/>
    <n v="9108"/>
    <s v="Q15533"/>
    <s v="Thulisile Ntombenhle Simelane "/>
    <s v="凃西拉"/>
    <s v="10657040A"/>
    <x v="20"/>
    <x v="25"/>
  </r>
  <r>
    <n v="7"/>
    <n v="9105"/>
    <s v="Q15583"/>
    <s v="Zilindile Portia Gama"/>
    <s v="葛智琳"/>
    <s v="10657037A"/>
    <x v="9"/>
    <x v="25"/>
  </r>
  <r>
    <n v="4"/>
    <n v="9068"/>
    <s v="Q15577"/>
    <s v="John Wesley ILOPITU"/>
    <s v="李約翰"/>
    <s v="10557011A"/>
    <x v="0"/>
    <x v="25"/>
  </r>
  <r>
    <n v="3"/>
    <n v="9073"/>
    <s v="Q15628"/>
    <s v="Anwah Radech Young"/>
    <s v="楊安瓦"/>
    <s v="10657005A"/>
    <x v="0"/>
    <x v="25"/>
  </r>
  <r>
    <n v="10"/>
    <n v="9096"/>
    <s v="Q15612"/>
    <s v="Sibusiso Kenneth Nyembe"/>
    <s v="肯尼斯"/>
    <s v="10657028A"/>
    <x v="0"/>
    <x v="25"/>
  </r>
  <r>
    <n v="7"/>
    <n v="9091"/>
    <s v="Q15633"/>
    <s v="Nonhlanhla Precious Mazibuko"/>
    <s v="諾漢拉"/>
    <s v="10657023A"/>
    <x v="11"/>
    <x v="25"/>
  </r>
  <r>
    <n v="9"/>
    <n v="9093"/>
    <s v="Q15626"/>
    <s v="Pierre Henry-Stender"/>
    <s v="彼亨瑞"/>
    <s v="10657025A"/>
    <x v="11"/>
    <x v="25"/>
  </r>
  <r>
    <n v="10"/>
    <n v="9098"/>
    <s v="Q15607"/>
    <s v="Siphelele Leisure Mdluli"/>
    <s v="莫司理"/>
    <s v="10657030A"/>
    <x v="11"/>
    <x v="25"/>
  </r>
  <r>
    <n v="6"/>
    <n v="9074"/>
    <s v="Q15625"/>
    <s v="Beroni Enne"/>
    <s v="安若妮"/>
    <s v="10657006A"/>
    <x v="3"/>
    <x v="25"/>
  </r>
  <r>
    <n v="5"/>
    <n v="9079"/>
    <s v="Q15620"/>
    <s v="Javeim Reniero Blanchette"/>
    <s v="爵加曼"/>
    <s v="10657011A"/>
    <x v="3"/>
    <x v="25"/>
  </r>
  <r>
    <n v="5"/>
    <n v="9080"/>
    <s v="Q15622"/>
    <s v="Jazel Shamala Roland"/>
    <s v="夏蔓蘭"/>
    <s v="10657012A"/>
    <x v="3"/>
    <x v="25"/>
  </r>
  <r>
    <n v="2"/>
    <n v="9092"/>
    <s v="Q15575"/>
    <s v="Nosipho Paulette Matsenjwa"/>
    <s v="諾絲"/>
    <s v="10657024A"/>
    <x v="5"/>
    <x v="25"/>
  </r>
  <r>
    <n v="5"/>
    <n v="9104"/>
    <s v="Q15619"/>
    <s v="Vida Liza Julien"/>
    <s v="茱利安"/>
    <s v="10657036A"/>
    <x v="5"/>
    <x v="25"/>
  </r>
  <r>
    <n v="3"/>
    <n v="9077"/>
    <s v="Q15616"/>
    <s v="Claudia Elizabeth Fleitas Aguero"/>
    <s v="菲迪雅"/>
    <s v="10657009A"/>
    <x v="17"/>
    <x v="25"/>
  </r>
  <r>
    <n v="3"/>
    <n v="9078"/>
    <s v="Q15621"/>
    <s v="Gregory Mikael Ermoff"/>
    <s v="艾格雷"/>
    <s v="10657010A"/>
    <x v="17"/>
    <x v="25"/>
  </r>
  <r>
    <n v="4"/>
    <n v="9081"/>
    <s v="Q15578"/>
    <s v="Jose Alejandro Andino Bonilla"/>
    <s v="喬斯"/>
    <s v="10657013A"/>
    <x v="17"/>
    <x v="25"/>
  </r>
  <r>
    <n v="3"/>
    <n v="9084"/>
    <s v="Q15617  "/>
    <s v="Louise Evangeline Anthony"/>
    <s v="凡喬琳"/>
    <s v="10657016A"/>
    <x v="17"/>
    <x v="25"/>
  </r>
  <r>
    <n v="6"/>
    <n v="9070"/>
    <s v="Q15640 "/>
    <s v="Adri J. Hicking"/>
    <s v="柯安駿"/>
    <s v="10657002A"/>
    <x v="21"/>
    <x v="26"/>
  </r>
  <r>
    <n v="2"/>
    <n v="9071"/>
    <s v="Q15572"/>
    <s v="Andrew Ridep Uchel"/>
    <s v="吳安瑞"/>
    <s v="10657003A"/>
    <x v="21"/>
    <x v="26"/>
  </r>
  <r>
    <n v="10"/>
    <n v="9072"/>
    <s v="Q15600"/>
    <s v="Antony Sifiso Matsebula"/>
    <s v="安東尼"/>
    <s v="10657004A"/>
    <x v="21"/>
    <x v="26"/>
  </r>
  <r>
    <n v="6"/>
    <n v="9083"/>
    <s v="Q15569"/>
    <s v="Kamaraia  Tambwereti"/>
    <s v="湯蔓芮"/>
    <s v="10657015A"/>
    <x v="21"/>
    <x v="26"/>
  </r>
  <r>
    <n v="9"/>
    <n v="9088"/>
    <s v="Q15581"/>
    <s v="Nkosingiphile Nokuphila Mathonsi"/>
    <s v="史菲芮"/>
    <s v="10657020A"/>
    <x v="21"/>
    <x v="26"/>
  </r>
  <r>
    <n v="7"/>
    <n v="9106"/>
    <s v="Q15565"/>
    <s v="Zoia Hetty Verdene Sam"/>
    <s v="單柔伊"/>
    <s v="10657038A"/>
    <x v="21"/>
    <x v="26"/>
  </r>
  <r>
    <n v="8"/>
    <n v="9085"/>
    <s v="Q15617"/>
    <s v="Lulekiwe Sibonelo Mbuyisa"/>
    <s v="陸俐莎"/>
    <s v="10657017A"/>
    <x v="8"/>
    <x v="26"/>
  </r>
  <r>
    <n v="8"/>
    <n v="9087"/>
    <s v="Q15613"/>
    <s v="Nicholus Thokozani Hlanze"/>
    <s v="賴尼可"/>
    <s v="10657019A"/>
    <x v="8"/>
    <x v="26"/>
  </r>
  <r>
    <n v="9"/>
    <n v="9090"/>
    <s v="Q15574"/>
    <s v="Nondumiso Yvonne Simelane"/>
    <s v="施伊凡"/>
    <s v="10657022A"/>
    <x v="8"/>
    <x v="26"/>
  </r>
  <r>
    <n v="4"/>
    <n v="9099"/>
    <s v="Q15570"/>
    <s v="Taukoriri Tibiriano"/>
    <s v="帝比諾"/>
    <s v="10657031A"/>
    <x v="8"/>
    <x v="26"/>
  </r>
  <r>
    <n v="4"/>
    <n v="9100"/>
    <s v="Q15630"/>
    <s v="Telengalulu  Tanelua"/>
    <s v="提諾"/>
    <s v="10657032A"/>
    <x v="8"/>
    <x v="26"/>
  </r>
  <r>
    <n v="7"/>
    <n v="9107"/>
    <s v="Q15584"/>
    <s v="Vusi Erick Mbali"/>
    <s v="艾瑞克"/>
    <s v="10657039A"/>
    <x v="8"/>
    <x v="26"/>
  </r>
  <r>
    <n v="1"/>
    <n v="9086"/>
    <s v="Q15624"/>
    <s v="Moannara  Ierubara"/>
    <s v="墨娜拉"/>
    <s v="10657018A"/>
    <x v="20"/>
    <x v="27"/>
  </r>
  <r>
    <n v="5"/>
    <n v="9104"/>
    <s v="Q15619"/>
    <s v="Vida Liza Julien"/>
    <s v="茱利安"/>
    <s v="10657036A"/>
    <x v="20"/>
    <x v="27"/>
  </r>
  <r>
    <n v="3"/>
    <n v="9073"/>
    <s v="Q15628"/>
    <s v="Anwah Radech Young"/>
    <s v="楊安瓦"/>
    <s v="10657005A"/>
    <x v="4"/>
    <x v="27"/>
  </r>
  <r>
    <n v="4"/>
    <n v="9081"/>
    <s v="Q15578"/>
    <s v="Jose Alejandro Andino Bonilla"/>
    <s v="喬斯"/>
    <s v="10657013A"/>
    <x v="4"/>
    <x v="27"/>
  </r>
  <r>
    <n v="2"/>
    <n v="9092"/>
    <s v="Q15575"/>
    <s v="Nosipho Paulette Matsenjwa"/>
    <s v="諾絲"/>
    <s v="10657024A"/>
    <x v="4"/>
    <x v="27"/>
  </r>
  <r>
    <n v="10"/>
    <n v="9096"/>
    <s v="Q15612"/>
    <s v="Sibusiso Kenneth Nyembe"/>
    <s v="肯尼斯"/>
    <s v="10657028A"/>
    <x v="4"/>
    <x v="27"/>
  </r>
  <r>
    <n v="10"/>
    <n v="9101"/>
    <s v="Q15608"/>
    <s v="Thembinkosi Qwabe"/>
    <s v="顧瓦西"/>
    <s v="10657033A"/>
    <x v="4"/>
    <x v="27"/>
  </r>
  <r>
    <n v="6"/>
    <n v="9074"/>
    <s v="Q15625"/>
    <s v="Beroni Enne"/>
    <s v="安若妮"/>
    <s v="10657006A"/>
    <x v="13"/>
    <x v="27"/>
  </r>
  <r>
    <n v="1"/>
    <n v="9075"/>
    <s v="Q15614"/>
    <s v="Betina Ruta Harry"/>
    <s v="貝蒂娜"/>
    <s v="10657007A"/>
    <x v="13"/>
    <x v="27"/>
  </r>
  <r>
    <n v="3"/>
    <n v="9084"/>
    <s v="Q15617  "/>
    <s v="Louise Evangeline Anthony"/>
    <s v="凡喬琳"/>
    <s v="10657016A"/>
    <x v="13"/>
    <x v="27"/>
  </r>
  <r>
    <n v="8"/>
    <n v="9089"/>
    <s v="Q15534"/>
    <s v="Nomakhosi Sharon Dlamini"/>
    <s v="戴雪倫"/>
    <s v="10657021A"/>
    <x v="14"/>
    <x v="27"/>
  </r>
  <r>
    <n v="5"/>
    <n v="9095"/>
    <s v="Q15631"/>
    <s v="Rochelle Deterville"/>
    <s v="蘿夏爾"/>
    <s v="10657027A"/>
    <x v="14"/>
    <x v="27"/>
  </r>
  <r>
    <n v="4"/>
    <n v="9068"/>
    <s v="Q15577"/>
    <s v="John Wesley ILOPITU"/>
    <s v="李約翰"/>
    <s v="10557011A"/>
    <x v="15"/>
    <x v="27"/>
  </r>
  <r>
    <n v="5"/>
    <n v="9103"/>
    <s v="Q15618"/>
    <s v="Tishera Tigana Tito Flood"/>
    <s v="弗堤多"/>
    <s v="10657035A"/>
    <x v="15"/>
    <x v="27"/>
  </r>
  <r>
    <n v="5"/>
    <n v="9079"/>
    <s v="Q15620"/>
    <s v="Javeim Reniero Blanchette"/>
    <s v="爵加曼"/>
    <s v="10657011A"/>
    <x v="16"/>
    <x v="27"/>
  </r>
  <r>
    <n v="5"/>
    <n v="9080"/>
    <s v="Q15622"/>
    <s v="Jazel Shamala Roland"/>
    <s v="夏蔓蘭"/>
    <s v="10657012A"/>
    <x v="16"/>
    <x v="27"/>
  </r>
  <r>
    <n v="2"/>
    <n v="9069"/>
    <s v="Q15632"/>
    <s v="Aaleyah Bree Brown"/>
    <s v="布艾雅"/>
    <s v="10657001A"/>
    <x v="25"/>
    <x v="27"/>
  </r>
  <r>
    <n v="10"/>
    <n v="9098"/>
    <s v="Q15607"/>
    <s v="Siphelele Leisure Mdluli"/>
    <s v="莫司理"/>
    <s v="10657030A"/>
    <x v="25"/>
    <x v="27"/>
  </r>
  <r>
    <n v="1"/>
    <n v="9076"/>
    <s v="Q15571"/>
    <s v="Bongekile Batucia Nsoko"/>
    <s v="柯琪雅"/>
    <s v="10657008A"/>
    <x v="6"/>
    <x v="28"/>
  </r>
  <r>
    <n v="3"/>
    <n v="9077"/>
    <s v="Q15616"/>
    <s v="Claudia Elizabeth Fleitas Aguero"/>
    <s v="菲迪雅"/>
    <s v="10657009A"/>
    <x v="6"/>
    <x v="28"/>
  </r>
  <r>
    <n v="3"/>
    <n v="9078"/>
    <s v="Q15621"/>
    <s v="Gregory Mikael Ermoff"/>
    <s v="艾格雷"/>
    <s v="10657010A"/>
    <x v="6"/>
    <x v="28"/>
  </r>
  <r>
    <n v="1"/>
    <n v="9108"/>
    <s v="Q15533"/>
    <s v="Thulisile Ntombenhle Simelane "/>
    <s v="凃西拉"/>
    <s v="10657040A"/>
    <x v="6"/>
    <x v="28"/>
  </r>
  <r>
    <n v="7"/>
    <n v="9091"/>
    <s v="Q15633"/>
    <s v="Nonhlanhla Precious Mazibuko"/>
    <s v="諾漢拉"/>
    <s v="10657023A"/>
    <x v="7"/>
    <x v="28"/>
  </r>
  <r>
    <n v="9"/>
    <n v="9093"/>
    <s v="Q15626"/>
    <s v="Pierre Henry-Stender"/>
    <s v="彼亨瑞"/>
    <s v="10657025A"/>
    <x v="7"/>
    <x v="28"/>
  </r>
  <r>
    <n v="8"/>
    <n v="9102"/>
    <s v="Q15582"/>
    <s v="Tibusile Desma Mlambo"/>
    <s v="賴蒂莎"/>
    <s v="10657034A"/>
    <x v="7"/>
    <x v="28"/>
  </r>
  <r>
    <n v="7"/>
    <n v="9105"/>
    <s v="Q15583"/>
    <s v="Zilindile Portia Gama"/>
    <s v="葛智琳"/>
    <s v="10657037A"/>
    <x v="7"/>
    <x v="28"/>
  </r>
  <r>
    <n v="10"/>
    <n v="9096"/>
    <s v="Q15612"/>
    <s v="Sibusiso Kenneth Nyembe"/>
    <s v="肯尼斯"/>
    <s v="10657028A"/>
    <x v="9"/>
    <x v="29"/>
  </r>
  <r>
    <n v="10"/>
    <n v="9098"/>
    <s v="Q15607"/>
    <s v="Siphelele Leisure Mdluli"/>
    <s v="莫司理"/>
    <s v="10657030A"/>
    <x v="10"/>
    <x v="29"/>
  </r>
  <r>
    <n v="10"/>
    <n v="9101"/>
    <s v="Q15608"/>
    <s v="Thembinkosi Qwabe"/>
    <s v="顧瓦西"/>
    <s v="10657033A"/>
    <x v="10"/>
    <x v="29"/>
  </r>
  <r>
    <n v="6"/>
    <n v="9074"/>
    <s v="Q15625"/>
    <s v="Beroni Enne"/>
    <s v="安若妮"/>
    <s v="10657006A"/>
    <x v="0"/>
    <x v="29"/>
  </r>
  <r>
    <n v="5"/>
    <n v="9079"/>
    <s v="Q15620"/>
    <s v="Javeim Reniero Blanchette"/>
    <s v="爵加曼"/>
    <s v="10657011A"/>
    <x v="0"/>
    <x v="29"/>
  </r>
  <r>
    <n v="1"/>
    <n v="9075"/>
    <s v="Q15614"/>
    <s v="Betina Ruta Harry"/>
    <s v="貝蒂娜"/>
    <s v="10657007A"/>
    <x v="11"/>
    <x v="29"/>
  </r>
  <r>
    <n v="8"/>
    <n v="9089"/>
    <s v="Q15534"/>
    <s v="Nomakhosi Sharon Dlamini"/>
    <s v="戴雪倫"/>
    <s v="10657021A"/>
    <x v="11"/>
    <x v="29"/>
  </r>
  <r>
    <n v="2"/>
    <n v="9092"/>
    <s v="Q15575"/>
    <s v="Nosipho Paulette Matsenjwa"/>
    <s v="諾絲"/>
    <s v="10657024A"/>
    <x v="11"/>
    <x v="29"/>
  </r>
  <r>
    <n v="2"/>
    <n v="9069"/>
    <s v="Q15632"/>
    <s v="Aaleyah Bree Brown"/>
    <s v="布艾雅"/>
    <s v="10657001A"/>
    <x v="3"/>
    <x v="29"/>
  </r>
  <r>
    <n v="4"/>
    <n v="9081"/>
    <s v="Q15578"/>
    <s v="Jose Alejandro Andino Bonilla"/>
    <s v="喬斯"/>
    <s v="10657013A"/>
    <x v="3"/>
    <x v="29"/>
  </r>
  <r>
    <n v="1"/>
    <n v="9086"/>
    <s v="Q15624"/>
    <s v="Moannara  Ierubara"/>
    <s v="墨娜拉"/>
    <s v="10657018A"/>
    <x v="3"/>
    <x v="29"/>
  </r>
  <r>
    <n v="5"/>
    <n v="9104"/>
    <s v="Q15619"/>
    <s v="Vida Liza Julien"/>
    <s v="茱利安"/>
    <s v="10657036A"/>
    <x v="3"/>
    <x v="29"/>
  </r>
  <r>
    <n v="5"/>
    <n v="9080"/>
    <s v="Q15622"/>
    <s v="Jazel Shamala Roland"/>
    <s v="夏蔓蘭"/>
    <s v="10657012A"/>
    <x v="23"/>
    <x v="29"/>
  </r>
  <r>
    <n v="3"/>
    <n v="9084"/>
    <s v="Q15617  "/>
    <s v="Louise Evangeline Anthony"/>
    <s v="凡喬琳"/>
    <s v="10657016A"/>
    <x v="23"/>
    <x v="29"/>
  </r>
  <r>
    <n v="5"/>
    <n v="9095"/>
    <s v="Q15631"/>
    <s v="Rochelle Deterville"/>
    <s v="蘿夏爾"/>
    <s v="10657027A"/>
    <x v="23"/>
    <x v="29"/>
  </r>
  <r>
    <n v="5"/>
    <n v="9103"/>
    <s v="Q15618"/>
    <s v="Tishera Tigana Tito Flood"/>
    <s v="弗堤多"/>
    <s v="10657035A"/>
    <x v="23"/>
    <x v="29"/>
  </r>
  <r>
    <n v="4"/>
    <n v="9068"/>
    <s v="Q15577"/>
    <s v="John Wesley ILOPITU"/>
    <s v="李約翰"/>
    <s v="10557011A"/>
    <x v="5"/>
    <x v="29"/>
  </r>
  <r>
    <n v="3"/>
    <n v="9073"/>
    <s v="Q15628"/>
    <s v="Anwah Radech Young"/>
    <s v="楊安瓦"/>
    <s v="10657005A"/>
    <x v="5"/>
    <x v="29"/>
  </r>
  <r>
    <n v="7"/>
    <n v="9091"/>
    <s v="Q15633"/>
    <s v="Nonhlanhla Precious Mazibuko"/>
    <s v="諾漢拉"/>
    <s v="10657023A"/>
    <x v="20"/>
    <x v="30"/>
  </r>
  <r>
    <n v="7"/>
    <n v="9105"/>
    <s v="Q15583"/>
    <s v="Zilindile Portia Gama"/>
    <s v="葛智琳"/>
    <s v="10657037A"/>
    <x v="20"/>
    <x v="30"/>
  </r>
  <r>
    <n v="4"/>
    <n v="9068"/>
    <s v="Q15577"/>
    <s v="John Wesley ILOPITU"/>
    <s v="李約翰"/>
    <s v="10557011A"/>
    <x v="11"/>
    <x v="30"/>
  </r>
  <r>
    <n v="10"/>
    <n v="9101"/>
    <s v="Q15608"/>
    <s v="Thembinkosi Qwabe"/>
    <s v="顧瓦西"/>
    <s v="10657033A"/>
    <x v="11"/>
    <x v="30"/>
  </r>
  <r>
    <n v="5"/>
    <n v="9103"/>
    <s v="Q15618"/>
    <s v="Tishera Tigana Tito Flood"/>
    <s v="弗堤多"/>
    <s v="10657035A"/>
    <x v="11"/>
    <x v="30"/>
  </r>
  <r>
    <n v="3"/>
    <n v="9077"/>
    <s v="Q15616"/>
    <s v="Claudia Elizabeth Fleitas Aguero"/>
    <s v="菲迪雅"/>
    <s v="10657009A"/>
    <x v="4"/>
    <x v="30"/>
  </r>
  <r>
    <n v="3"/>
    <n v="9078"/>
    <s v="Q15621"/>
    <s v="Gregory Mikael Ermoff"/>
    <s v="艾格雷"/>
    <s v="10657010A"/>
    <x v="4"/>
    <x v="30"/>
  </r>
  <r>
    <n v="8"/>
    <n v="9085"/>
    <s v="Q15617"/>
    <s v="Lulekiwe Sibonelo Mbuyisa"/>
    <s v="陸俐莎"/>
    <s v="10657017A"/>
    <x v="4"/>
    <x v="30"/>
  </r>
  <r>
    <n v="7"/>
    <n v="9106"/>
    <s v="Q15565"/>
    <s v="Zoia Hetty Verdene Sam"/>
    <s v="單柔伊"/>
    <s v="10657038A"/>
    <x v="4"/>
    <x v="30"/>
  </r>
  <r>
    <n v="2"/>
    <n v="9069"/>
    <s v="Q15632"/>
    <s v="Aaleyah Bree Brown"/>
    <s v="布艾雅"/>
    <s v="10657001A"/>
    <x v="13"/>
    <x v="30"/>
  </r>
  <r>
    <n v="4"/>
    <n v="9081"/>
    <s v="Q15578"/>
    <s v="Jose Alejandro Andino Bonilla"/>
    <s v="喬斯"/>
    <s v="10657013A"/>
    <x v="13"/>
    <x v="30"/>
  </r>
  <r>
    <n v="6"/>
    <n v="9083"/>
    <s v="Q15569"/>
    <s v="Kamaraia  Tambwereti"/>
    <s v="湯蔓芮"/>
    <s v="10657015A"/>
    <x v="13"/>
    <x v="30"/>
  </r>
  <r>
    <n v="6"/>
    <n v="9074"/>
    <s v="Q15625"/>
    <s v="Beroni Enne"/>
    <s v="安若妮"/>
    <s v="10657006A"/>
    <x v="16"/>
    <x v="30"/>
  </r>
  <r>
    <n v="9"/>
    <n v="9088"/>
    <s v="Q15581"/>
    <s v="Nkosingiphile Nokuphila Mathonsi"/>
    <s v="史菲芮"/>
    <s v="10657020A"/>
    <x v="16"/>
    <x v="30"/>
  </r>
  <r>
    <n v="8"/>
    <n v="9087"/>
    <s v="Q15613"/>
    <s v="Nicholus Thokozani Hlanze"/>
    <s v="賴尼可"/>
    <s v="10657019A"/>
    <x v="17"/>
    <x v="30"/>
  </r>
  <r>
    <n v="5"/>
    <n v="9095"/>
    <s v="Q15631"/>
    <s v="Rochelle Deterville"/>
    <s v="蘿夏爾"/>
    <s v="10657027A"/>
    <x v="17"/>
    <x v="30"/>
  </r>
  <r>
    <n v="7"/>
    <n v="9107"/>
    <s v="Q15584"/>
    <s v="Vusi Erick Mbali"/>
    <s v="艾瑞克"/>
    <s v="10657039A"/>
    <x v="17"/>
    <x v="30"/>
  </r>
  <r>
    <n v="10"/>
    <n v="9072"/>
    <s v="Q15600"/>
    <s v="Antony Sifiso Matsebula"/>
    <s v="安東尼"/>
    <s v="10657004A"/>
    <x v="6"/>
    <x v="31"/>
  </r>
  <r>
    <n v="5"/>
    <n v="9079"/>
    <s v="Q15620"/>
    <s v="Javeim Reniero Blanchette"/>
    <s v="爵加曼"/>
    <s v="10657011A"/>
    <x v="6"/>
    <x v="31"/>
  </r>
  <r>
    <n v="9"/>
    <n v="9093"/>
    <s v="Q15626"/>
    <s v="Pierre Henry-Stender"/>
    <s v="彼亨瑞"/>
    <s v="10657025A"/>
    <x v="6"/>
    <x v="31"/>
  </r>
  <r>
    <n v="5"/>
    <n v="9104"/>
    <s v="Q15619"/>
    <s v="Vida Liza Julien"/>
    <s v="茱利安"/>
    <s v="10657036A"/>
    <x v="6"/>
    <x v="31"/>
  </r>
  <r>
    <n v="2"/>
    <n v="9071"/>
    <s v="Q15572"/>
    <s v="Andrew Ridep Uchel"/>
    <s v="吳安瑞"/>
    <s v="10657003A"/>
    <x v="7"/>
    <x v="31"/>
  </r>
  <r>
    <n v="3"/>
    <n v="9084"/>
    <s v="Q15617  "/>
    <s v="Louise Evangeline Anthony"/>
    <s v="凡喬琳"/>
    <s v="10657016A"/>
    <x v="7"/>
    <x v="31"/>
  </r>
  <r>
    <n v="8"/>
    <n v="9089"/>
    <s v="Q15534"/>
    <s v="Nomakhosi Sharon Dlamini"/>
    <s v="戴雪倫"/>
    <s v="10657021A"/>
    <x v="7"/>
    <x v="31"/>
  </r>
  <r>
    <n v="1"/>
    <n v="9108"/>
    <s v="Q15533"/>
    <s v="Thulisile Ntombenhle Simelane "/>
    <s v="凃西拉"/>
    <s v="10657040A"/>
    <x v="7"/>
    <x v="31"/>
  </r>
  <r>
    <n v="1"/>
    <n v="9075"/>
    <s v="Q15614"/>
    <s v="Betina Ruta Harry"/>
    <s v="貝蒂娜"/>
    <s v="10657007A"/>
    <x v="21"/>
    <x v="32"/>
  </r>
  <r>
    <n v="1"/>
    <n v="9076"/>
    <s v="Q15571"/>
    <s v="Bongekile Batucia Nsoko"/>
    <s v="柯琪雅"/>
    <s v="10657008A"/>
    <x v="21"/>
    <x v="32"/>
  </r>
  <r>
    <n v="5"/>
    <n v="9080"/>
    <s v="Q15622"/>
    <s v="Jazel Shamala Roland"/>
    <s v="夏蔓蘭"/>
    <s v="10657012A"/>
    <x v="21"/>
    <x v="32"/>
  </r>
  <r>
    <n v="9"/>
    <n v="9090"/>
    <s v="Q15574"/>
    <s v="Nondumiso Yvonne Simelane"/>
    <s v="施伊凡"/>
    <s v="10657022A"/>
    <x v="21"/>
    <x v="32"/>
  </r>
  <r>
    <n v="10"/>
    <n v="9098"/>
    <s v="Q15607"/>
    <s v="Siphelele Leisure Mdluli"/>
    <s v="莫司理"/>
    <s v="10657030A"/>
    <x v="21"/>
    <x v="32"/>
  </r>
  <r>
    <n v="4"/>
    <n v="9099"/>
    <s v="Q15570"/>
    <s v="Taukoriri Tibiriano"/>
    <s v="帝比諾"/>
    <s v="10657031A"/>
    <x v="21"/>
    <x v="32"/>
  </r>
  <r>
    <n v="4"/>
    <n v="9100"/>
    <s v="Q15630"/>
    <s v="Telengalulu  Tanelua"/>
    <s v="提諾"/>
    <s v="10657032A"/>
    <x v="21"/>
    <x v="32"/>
  </r>
  <r>
    <n v="6"/>
    <n v="9070"/>
    <s v="Q15640 "/>
    <s v="Adri J. Hicking"/>
    <s v="柯安駿"/>
    <s v="10657002A"/>
    <x v="8"/>
    <x v="32"/>
  </r>
  <r>
    <n v="3"/>
    <n v="9073"/>
    <s v="Q15628"/>
    <s v="Anwah Radech Young"/>
    <s v="楊安瓦"/>
    <s v="10657005A"/>
    <x v="8"/>
    <x v="32"/>
  </r>
  <r>
    <n v="1"/>
    <n v="9086"/>
    <s v="Q15624"/>
    <s v="Moannara  Ierubara"/>
    <s v="墨娜拉"/>
    <s v="10657018A"/>
    <x v="8"/>
    <x v="32"/>
  </r>
  <r>
    <n v="2"/>
    <n v="9092"/>
    <s v="Q15575"/>
    <s v="Nosipho Paulette Matsenjwa"/>
    <s v="諾絲"/>
    <s v="10657024A"/>
    <x v="8"/>
    <x v="32"/>
  </r>
  <r>
    <n v="10"/>
    <n v="9096"/>
    <s v="Q15612"/>
    <s v="Sibusiso Kenneth Nyembe"/>
    <s v="肯尼斯"/>
    <s v="10657028A"/>
    <x v="8"/>
    <x v="32"/>
  </r>
  <r>
    <n v="8"/>
    <n v="9102"/>
    <s v="Q15582"/>
    <s v="Tibusile Desma Mlambo"/>
    <s v="賴蒂莎"/>
    <s v="10657034A"/>
    <x v="8"/>
    <x v="32"/>
  </r>
  <r>
    <n v="4"/>
    <n v="9081"/>
    <s v="Q15578"/>
    <s v="Jose Alejandro Andino Bonilla"/>
    <s v="喬斯"/>
    <s v="10657013A"/>
    <x v="9"/>
    <x v="33"/>
  </r>
  <r>
    <n v="8"/>
    <n v="9087"/>
    <s v="Q15613"/>
    <s v="Nicholus Thokozani Hlanze"/>
    <s v="賴尼可"/>
    <s v="10657019A"/>
    <x v="9"/>
    <x v="33"/>
  </r>
  <r>
    <n v="7"/>
    <n v="9091"/>
    <s v="Q15633"/>
    <s v="Nonhlanhla Precious Mazibuko"/>
    <s v="諾漢拉"/>
    <s v="10657023A"/>
    <x v="9"/>
    <x v="33"/>
  </r>
  <r>
    <n v="4"/>
    <n v="9068"/>
    <s v="Q15577"/>
    <s v="John Wesley ILOPITU"/>
    <s v="李約翰"/>
    <s v="10557011A"/>
    <x v="10"/>
    <x v="33"/>
  </r>
  <r>
    <n v="2"/>
    <n v="9069"/>
    <s v="Q15632"/>
    <s v="Aaleyah Bree Brown"/>
    <s v="布艾雅"/>
    <s v="10657001A"/>
    <x v="10"/>
    <x v="33"/>
  </r>
  <r>
    <n v="6"/>
    <n v="9074"/>
    <s v="Q15625"/>
    <s v="Beroni Enne"/>
    <s v="安若妮"/>
    <s v="10657006A"/>
    <x v="10"/>
    <x v="33"/>
  </r>
  <r>
    <n v="3"/>
    <n v="9077"/>
    <s v="Q15616"/>
    <s v="Claudia Elizabeth Fleitas Aguero"/>
    <s v="菲迪雅"/>
    <s v="10657009A"/>
    <x v="0"/>
    <x v="33"/>
  </r>
  <r>
    <n v="3"/>
    <n v="9078"/>
    <s v="Q15621"/>
    <s v="Gregory Mikael Ermoff"/>
    <s v="艾格雷"/>
    <s v="10657010A"/>
    <x v="0"/>
    <x v="33"/>
  </r>
  <r>
    <n v="8"/>
    <n v="9085"/>
    <s v="Q15617"/>
    <s v="Lulekiwe Sibonelo Mbuyisa"/>
    <s v="陸俐莎"/>
    <s v="10657017A"/>
    <x v="0"/>
    <x v="33"/>
  </r>
  <r>
    <n v="5"/>
    <n v="9103"/>
    <s v="Q15618"/>
    <s v="Tishera Tigana Tito Flood"/>
    <s v="弗堤多"/>
    <s v="10657035A"/>
    <x v="0"/>
    <x v="33"/>
  </r>
  <r>
    <n v="7"/>
    <n v="9106"/>
    <s v="Q15565"/>
    <s v="Zoia Hetty Verdene Sam"/>
    <s v="單柔伊"/>
    <s v="10657038A"/>
    <x v="2"/>
    <x v="33"/>
  </r>
  <r>
    <n v="6"/>
    <n v="9083"/>
    <s v="Q15569"/>
    <s v="Kamaraia  Tambwereti"/>
    <s v="湯蔓芮"/>
    <s v="10657015A"/>
    <x v="5"/>
    <x v="33"/>
  </r>
  <r>
    <n v="5"/>
    <n v="9095"/>
    <s v="Q15631"/>
    <s v="Rochelle Deterville"/>
    <s v="蘿夏爾"/>
    <s v="10657027A"/>
    <x v="5"/>
    <x v="33"/>
  </r>
  <r>
    <n v="10"/>
    <n v="9101"/>
    <s v="Q15608"/>
    <s v="Thembinkosi Qwabe"/>
    <s v="顧瓦西"/>
    <s v="10657033A"/>
    <x v="14"/>
    <x v="33"/>
  </r>
  <r>
    <n v="7"/>
    <n v="9105"/>
    <s v="Q15583"/>
    <s v="Zilindile Portia Gama"/>
    <s v="葛智琳"/>
    <s v="10657037A"/>
    <x v="14"/>
    <x v="33"/>
  </r>
  <r>
    <n v="9"/>
    <n v="9088"/>
    <s v="Q15581"/>
    <s v="Nkosingiphile Nokuphila Mathonsi"/>
    <s v="史菲芮"/>
    <s v="10657020A"/>
    <x v="15"/>
    <x v="33"/>
  </r>
  <r>
    <n v="7"/>
    <n v="9107"/>
    <s v="Q15584"/>
    <s v="Vusi Erick Mbali"/>
    <s v="艾瑞克"/>
    <s v="10657039A"/>
    <x v="15"/>
    <x v="33"/>
  </r>
  <r>
    <n v="5"/>
    <n v="9079"/>
    <s v="Q15620"/>
    <s v="Javeim Reniero Blanchette"/>
    <s v="爵加曼"/>
    <s v="10657011A"/>
    <x v="10"/>
    <x v="34"/>
  </r>
  <r>
    <n v="6"/>
    <n v="9083"/>
    <s v="Q15569"/>
    <s v="Kamaraia  Tambwereti"/>
    <s v="湯蔓芮"/>
    <s v="10657015A"/>
    <x v="10"/>
    <x v="34"/>
  </r>
  <r>
    <n v="9"/>
    <n v="9093"/>
    <s v="Q15626"/>
    <s v="Pierre Henry-Stender"/>
    <s v="彼亨瑞"/>
    <s v="10657025A"/>
    <x v="2"/>
    <x v="34"/>
  </r>
  <r>
    <n v="2"/>
    <n v="9069"/>
    <s v="Q15632"/>
    <s v="Aaleyah Bree Brown"/>
    <s v="布艾雅"/>
    <s v="10657001A"/>
    <x v="11"/>
    <x v="34"/>
  </r>
  <r>
    <n v="3"/>
    <n v="9077"/>
    <s v="Q15616"/>
    <s v="Claudia Elizabeth Fleitas Aguero"/>
    <s v="菲迪雅"/>
    <s v="10657009A"/>
    <x v="11"/>
    <x v="34"/>
  </r>
  <r>
    <n v="3"/>
    <n v="9078"/>
    <s v="Q15621"/>
    <s v="Gregory Mikael Ermoff"/>
    <s v="艾格雷"/>
    <s v="10657010A"/>
    <x v="11"/>
    <x v="34"/>
  </r>
  <r>
    <n v="5"/>
    <n v="9104"/>
    <s v="Q15619"/>
    <s v="Vida Liza Julien"/>
    <s v="茱利安"/>
    <s v="10657036A"/>
    <x v="11"/>
    <x v="34"/>
  </r>
  <r>
    <n v="2"/>
    <n v="9071"/>
    <s v="Q15572"/>
    <s v="Andrew Ridep Uchel"/>
    <s v="吳安瑞"/>
    <s v="10657003A"/>
    <x v="3"/>
    <x v="34"/>
  </r>
  <r>
    <n v="9"/>
    <n v="9088"/>
    <s v="Q15581"/>
    <s v="Nkosingiphile Nokuphila Mathonsi"/>
    <s v="史菲芮"/>
    <s v="10657020A"/>
    <x v="3"/>
    <x v="34"/>
  </r>
  <r>
    <n v="10"/>
    <n v="9101"/>
    <s v="Q15608"/>
    <s v="Thembinkosi Qwabe"/>
    <s v="顧瓦西"/>
    <s v="10657033A"/>
    <x v="3"/>
    <x v="34"/>
  </r>
  <r>
    <n v="7"/>
    <n v="9106"/>
    <s v="Q15565"/>
    <s v="Zoia Hetty Verdene Sam"/>
    <s v="單柔伊"/>
    <s v="10657038A"/>
    <x v="3"/>
    <x v="34"/>
  </r>
  <r>
    <n v="4"/>
    <n v="9068"/>
    <s v="Q15577"/>
    <s v="John Wesley ILOPITU"/>
    <s v="李約翰"/>
    <s v="10557011A"/>
    <x v="4"/>
    <x v="34"/>
  </r>
  <r>
    <n v="3"/>
    <n v="9084"/>
    <s v="Q15617  "/>
    <s v="Louise Evangeline Anthony"/>
    <s v="凡喬琳"/>
    <s v="10657016A"/>
    <x v="4"/>
    <x v="34"/>
  </r>
  <r>
    <n v="5"/>
    <n v="9095"/>
    <s v="Q15631"/>
    <s v="Rochelle Deterville"/>
    <s v="蘿夏爾"/>
    <s v="10657027A"/>
    <x v="4"/>
    <x v="34"/>
  </r>
  <r>
    <n v="7"/>
    <n v="9107"/>
    <s v="Q15584"/>
    <s v="Vusi Erick Mbali"/>
    <s v="艾瑞克"/>
    <s v="10657039A"/>
    <x v="4"/>
    <x v="34"/>
  </r>
  <r>
    <n v="8"/>
    <n v="9087"/>
    <s v="Q15613"/>
    <s v="Nicholus Thokozani Hlanze"/>
    <s v="賴尼可"/>
    <s v="10657019A"/>
    <x v="13"/>
    <x v="34"/>
  </r>
  <r>
    <n v="5"/>
    <n v="9103"/>
    <s v="Q15618"/>
    <s v="Tishera Tigana Tito Flood"/>
    <s v="弗堤多"/>
    <s v="10657035A"/>
    <x v="13"/>
    <x v="34"/>
  </r>
  <r>
    <n v="1"/>
    <n v="9108"/>
    <s v="Q15533"/>
    <s v="Thulisile Ntombenhle Simelane "/>
    <s v="凃西拉"/>
    <s v="10657040A"/>
    <x v="13"/>
    <x v="34"/>
  </r>
  <r>
    <n v="4"/>
    <n v="9081"/>
    <s v="Q15578"/>
    <s v="Jose Alejandro Andino Bonilla"/>
    <s v="喬斯"/>
    <s v="10657013A"/>
    <x v="16"/>
    <x v="34"/>
  </r>
  <r>
    <n v="8"/>
    <n v="9089"/>
    <s v="Q15534"/>
    <s v="Nomakhosi Sharon Dlamini"/>
    <s v="戴雪倫"/>
    <s v="10657021A"/>
    <x v="16"/>
    <x v="34"/>
  </r>
  <r>
    <n v="7"/>
    <n v="9105"/>
    <s v="Q15583"/>
    <s v="Zilindile Portia Gama"/>
    <s v="葛智琳"/>
    <s v="10657037A"/>
    <x v="16"/>
    <x v="34"/>
  </r>
  <r>
    <n v="10"/>
    <n v="9072"/>
    <s v="Q15600"/>
    <s v="Antony Sifiso Matsebula"/>
    <s v="安東尼"/>
    <s v="10657004A"/>
    <x v="17"/>
    <x v="34"/>
  </r>
  <r>
    <n v="6"/>
    <n v="9074"/>
    <s v="Q15625"/>
    <s v="Beroni Enne"/>
    <s v="安若妮"/>
    <s v="10657006A"/>
    <x v="17"/>
    <x v="34"/>
  </r>
  <r>
    <n v="8"/>
    <n v="9085"/>
    <s v="Q15617"/>
    <s v="Lulekiwe Sibonelo Mbuyisa"/>
    <s v="陸俐莎"/>
    <s v="10657017A"/>
    <x v="17"/>
    <x v="34"/>
  </r>
  <r>
    <n v="7"/>
    <n v="9091"/>
    <s v="Q15633"/>
    <s v="Nonhlanhla Precious Mazibuko"/>
    <s v="諾漢拉"/>
    <s v="10657023A"/>
    <x v="17"/>
    <x v="34"/>
  </r>
  <r>
    <n v="2"/>
    <n v="9069"/>
    <s v="Q15632"/>
    <s v="Aaleyah Bree Brown"/>
    <s v="布艾雅"/>
    <s v="10657001A"/>
    <x v="21"/>
    <x v="2"/>
  </r>
  <r>
    <n v="3"/>
    <n v="9077"/>
    <s v="Q15616"/>
    <s v="Claudia Elizabeth Fleitas Aguero"/>
    <s v="菲迪雅"/>
    <s v="10657009A"/>
    <x v="21"/>
    <x v="2"/>
  </r>
  <r>
    <n v="3"/>
    <n v="9078"/>
    <s v="Q15621"/>
    <s v="Gregory Mikael Ermoff"/>
    <s v="艾格雷"/>
    <s v="10657010A"/>
    <x v="21"/>
    <x v="2"/>
  </r>
  <r>
    <n v="1"/>
    <n v="9086"/>
    <s v="Q15624"/>
    <s v="Moannara  Ierubara"/>
    <s v="墨娜拉"/>
    <s v="10657018A"/>
    <x v="21"/>
    <x v="2"/>
  </r>
  <r>
    <n v="2"/>
    <n v="9092"/>
    <s v="Q15575"/>
    <s v="Nosipho Paulette Matsenjwa"/>
    <s v="諾絲"/>
    <s v="10657024A"/>
    <x v="21"/>
    <x v="2"/>
  </r>
  <r>
    <n v="9"/>
    <n v="9093"/>
    <s v="Q15626"/>
    <s v="Pierre Henry-Stender"/>
    <s v="彼亨瑞"/>
    <s v="10657025A"/>
    <x v="21"/>
    <x v="2"/>
  </r>
  <r>
    <n v="4"/>
    <n v="9068"/>
    <s v="Q15577"/>
    <s v="John Wesley ILOPITU"/>
    <s v="李約翰"/>
    <s v="10557011A"/>
    <x v="21"/>
    <x v="7"/>
  </r>
  <r>
    <n v="3"/>
    <n v="9073"/>
    <s v="Q15628"/>
    <s v="Anwah Radech Young"/>
    <s v="楊安瓦"/>
    <s v="10657005A"/>
    <x v="21"/>
    <x v="7"/>
  </r>
  <r>
    <n v="5"/>
    <n v="9079"/>
    <s v="Q15620"/>
    <s v="Javeim Reniero Blanchette"/>
    <s v="爵加曼"/>
    <s v="10657011A"/>
    <x v="21"/>
    <x v="7"/>
  </r>
  <r>
    <n v="4"/>
    <n v="9081"/>
    <s v="Q15578"/>
    <s v="Jose Alejandro Andino Bonilla"/>
    <s v="喬斯"/>
    <s v="10657013A"/>
    <x v="21"/>
    <x v="7"/>
  </r>
  <r>
    <n v="3"/>
    <n v="9084"/>
    <s v="Q15617  "/>
    <s v="Louise Evangeline Anthony"/>
    <s v="凡喬琳"/>
    <s v="10657016A"/>
    <x v="21"/>
    <x v="7"/>
  </r>
  <r>
    <n v="10"/>
    <n v="9096"/>
    <s v="Q15612"/>
    <s v="Sibusiso Kenneth Nyembe"/>
    <s v="肯尼斯"/>
    <s v="10657028A"/>
    <x v="21"/>
    <x v="7"/>
  </r>
  <r>
    <n v="1"/>
    <n v="9108"/>
    <s v="Q15533"/>
    <s v="Thulisile Ntombenhle Simelane "/>
    <s v="凃西拉"/>
    <s v="10657040A"/>
    <x v="21"/>
    <x v="7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  <r>
    <m/>
    <m/>
    <m/>
    <m/>
    <m/>
    <m/>
    <x v="26"/>
    <x v="3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1">
  <r>
    <s v="10957001A"/>
    <x v="0"/>
    <x v="0"/>
    <x v="0"/>
  </r>
  <r>
    <s v="10957002A"/>
    <x v="1"/>
    <x v="1"/>
    <x v="0"/>
  </r>
  <r>
    <s v="10957010A"/>
    <x v="2"/>
    <x v="2"/>
    <x v="0"/>
  </r>
  <r>
    <s v="10957003A"/>
    <x v="3"/>
    <x v="3"/>
    <x v="0"/>
  </r>
  <r>
    <s v="10957008A"/>
    <x v="4"/>
    <x v="4"/>
    <x v="1"/>
  </r>
  <r>
    <s v="10957012A"/>
    <x v="5"/>
    <x v="5"/>
    <x v="1"/>
  </r>
  <r>
    <s v="10957009A"/>
    <x v="6"/>
    <x v="6"/>
    <x v="1"/>
  </r>
  <r>
    <s v="10957005A"/>
    <x v="7"/>
    <x v="7"/>
    <x v="1"/>
  </r>
  <r>
    <s v="10957004A"/>
    <x v="8"/>
    <x v="8"/>
    <x v="1"/>
  </r>
  <r>
    <s v="10957006A"/>
    <x v="9"/>
    <x v="9"/>
    <x v="1"/>
  </r>
  <r>
    <s v="10957002A"/>
    <x v="1"/>
    <x v="1"/>
    <x v="1"/>
  </r>
  <r>
    <s v="10957014A"/>
    <x v="10"/>
    <x v="10"/>
    <x v="1"/>
  </r>
  <r>
    <s v="10957013A"/>
    <x v="11"/>
    <x v="11"/>
    <x v="1"/>
  </r>
  <r>
    <s v="10957011A"/>
    <x v="12"/>
    <x v="12"/>
    <x v="1"/>
  </r>
  <r>
    <s v="10957003A"/>
    <x v="3"/>
    <x v="3"/>
    <x v="1"/>
  </r>
  <r>
    <s v="10957012A"/>
    <x v="5"/>
    <x v="5"/>
    <x v="2"/>
  </r>
  <r>
    <s v="10957001A"/>
    <x v="0"/>
    <x v="0"/>
    <x v="2"/>
  </r>
  <r>
    <s v="10957005A"/>
    <x v="7"/>
    <x v="7"/>
    <x v="2"/>
  </r>
  <r>
    <s v="10957002A"/>
    <x v="1"/>
    <x v="1"/>
    <x v="2"/>
  </r>
  <r>
    <s v="10957014A"/>
    <x v="10"/>
    <x v="10"/>
    <x v="2"/>
  </r>
  <r>
    <s v="10957013A"/>
    <x v="11"/>
    <x v="11"/>
    <x v="2"/>
  </r>
  <r>
    <s v="10957008A"/>
    <x v="4"/>
    <x v="4"/>
    <x v="3"/>
  </r>
  <r>
    <s v="10957009A"/>
    <x v="6"/>
    <x v="6"/>
    <x v="3"/>
  </r>
  <r>
    <s v="10957004A"/>
    <x v="8"/>
    <x v="8"/>
    <x v="3"/>
  </r>
  <r>
    <s v="10957006A"/>
    <x v="9"/>
    <x v="9"/>
    <x v="3"/>
  </r>
  <r>
    <s v="10957007A"/>
    <x v="13"/>
    <x v="13"/>
    <x v="3"/>
  </r>
  <r>
    <s v="10957011A"/>
    <x v="12"/>
    <x v="12"/>
    <x v="3"/>
  </r>
  <r>
    <s v="10957003A"/>
    <x v="3"/>
    <x v="3"/>
    <x v="3"/>
  </r>
  <r>
    <s v="10957010A"/>
    <x v="2"/>
    <x v="2"/>
    <x v="4"/>
  </r>
  <r>
    <s v="10957008A"/>
    <x v="4"/>
    <x v="4"/>
    <x v="5"/>
  </r>
  <r>
    <s v="10957012A"/>
    <x v="5"/>
    <x v="5"/>
    <x v="5"/>
  </r>
  <r>
    <s v="10957001A"/>
    <x v="0"/>
    <x v="0"/>
    <x v="5"/>
  </r>
  <r>
    <s v="10957005A"/>
    <x v="7"/>
    <x v="7"/>
    <x v="5"/>
  </r>
  <r>
    <s v="10957004A"/>
    <x v="8"/>
    <x v="8"/>
    <x v="5"/>
  </r>
  <r>
    <s v="10957007A"/>
    <x v="13"/>
    <x v="13"/>
    <x v="5"/>
  </r>
  <r>
    <s v="10957014A"/>
    <x v="10"/>
    <x v="10"/>
    <x v="5"/>
  </r>
  <r>
    <s v="10957011A"/>
    <x v="12"/>
    <x v="12"/>
    <x v="5"/>
  </r>
  <r>
    <s v="10957003A"/>
    <x v="3"/>
    <x v="3"/>
    <x v="5"/>
  </r>
  <r>
    <s v="10957008A"/>
    <x v="4"/>
    <x v="4"/>
    <x v="6"/>
  </r>
  <r>
    <s v="10957009A"/>
    <x v="6"/>
    <x v="6"/>
    <x v="6"/>
  </r>
  <r>
    <s v="10957005A"/>
    <x v="7"/>
    <x v="7"/>
    <x v="6"/>
  </r>
  <r>
    <s v="10957007A"/>
    <x v="13"/>
    <x v="13"/>
    <x v="6"/>
  </r>
  <r>
    <s v="10957002A"/>
    <x v="1"/>
    <x v="1"/>
    <x v="6"/>
  </r>
  <r>
    <s v="10957010A"/>
    <x v="2"/>
    <x v="2"/>
    <x v="6"/>
  </r>
  <r>
    <s v="10957008A"/>
    <x v="4"/>
    <x v="4"/>
    <x v="7"/>
  </r>
  <r>
    <s v="10957005A"/>
    <x v="7"/>
    <x v="7"/>
    <x v="7"/>
  </r>
  <r>
    <s v="10957002A"/>
    <x v="1"/>
    <x v="1"/>
    <x v="7"/>
  </r>
  <r>
    <s v="10957006A"/>
    <x v="9"/>
    <x v="9"/>
    <x v="8"/>
  </r>
  <r>
    <s v="10957013A"/>
    <x v="11"/>
    <x v="11"/>
    <x v="8"/>
  </r>
  <r>
    <s v="10957011A"/>
    <x v="12"/>
    <x v="12"/>
    <x v="8"/>
  </r>
  <r>
    <s v="10957001A"/>
    <x v="0"/>
    <x v="0"/>
    <x v="9"/>
  </r>
  <r>
    <s v="10957012A"/>
    <x v="5"/>
    <x v="5"/>
    <x v="10"/>
  </r>
  <r>
    <s v="10957010A"/>
    <x v="2"/>
    <x v="2"/>
    <x v="10"/>
  </r>
  <r>
    <s v="10957003A"/>
    <x v="3"/>
    <x v="3"/>
    <x v="10"/>
  </r>
  <r>
    <s v="10957009A"/>
    <x v="6"/>
    <x v="6"/>
    <x v="11"/>
  </r>
  <r>
    <s v="10957004A"/>
    <x v="8"/>
    <x v="8"/>
    <x v="11"/>
  </r>
  <r>
    <s v="10957007A"/>
    <x v="13"/>
    <x v="13"/>
    <x v="11"/>
  </r>
  <r>
    <s v="10957008A"/>
    <x v="4"/>
    <x v="4"/>
    <x v="12"/>
  </r>
  <r>
    <s v="10957012A"/>
    <x v="5"/>
    <x v="5"/>
    <x v="12"/>
  </r>
  <r>
    <s v="10957009A"/>
    <x v="6"/>
    <x v="6"/>
    <x v="12"/>
  </r>
  <r>
    <s v="10957001A"/>
    <x v="0"/>
    <x v="0"/>
    <x v="12"/>
  </r>
  <r>
    <s v="10957005A"/>
    <x v="7"/>
    <x v="7"/>
    <x v="12"/>
  </r>
  <r>
    <s v="10957004A"/>
    <x v="8"/>
    <x v="8"/>
    <x v="12"/>
  </r>
  <r>
    <s v="10957007A"/>
    <x v="13"/>
    <x v="13"/>
    <x v="12"/>
  </r>
  <r>
    <s v="10957010A"/>
    <x v="2"/>
    <x v="2"/>
    <x v="12"/>
  </r>
  <r>
    <s v="10957014A"/>
    <x v="10"/>
    <x v="10"/>
    <x v="12"/>
  </r>
  <r>
    <s v="10957013A"/>
    <x v="11"/>
    <x v="11"/>
    <x v="12"/>
  </r>
  <r>
    <s v="10957011A"/>
    <x v="12"/>
    <x v="12"/>
    <x v="12"/>
  </r>
  <r>
    <s v="10957003A"/>
    <x v="3"/>
    <x v="3"/>
    <x v="12"/>
  </r>
  <r>
    <s v="10957009A"/>
    <x v="6"/>
    <x v="6"/>
    <x v="13"/>
  </r>
  <r>
    <s v="10957006A"/>
    <x v="9"/>
    <x v="9"/>
    <x v="13"/>
  </r>
  <r>
    <s v="10957011A"/>
    <x v="12"/>
    <x v="12"/>
    <x v="13"/>
  </r>
  <r>
    <s v="10957008A"/>
    <x v="4"/>
    <x v="4"/>
    <x v="14"/>
  </r>
  <r>
    <s v="10957012A"/>
    <x v="5"/>
    <x v="5"/>
    <x v="14"/>
  </r>
  <r>
    <s v="10957009A"/>
    <x v="6"/>
    <x v="6"/>
    <x v="14"/>
  </r>
  <r>
    <s v="10957001A"/>
    <x v="0"/>
    <x v="0"/>
    <x v="14"/>
  </r>
  <r>
    <s v="10957005A"/>
    <x v="7"/>
    <x v="7"/>
    <x v="14"/>
  </r>
  <r>
    <s v="10957004A"/>
    <x v="8"/>
    <x v="8"/>
    <x v="14"/>
  </r>
  <r>
    <s v="10957002A"/>
    <x v="1"/>
    <x v="1"/>
    <x v="14"/>
  </r>
  <r>
    <s v="10957010A"/>
    <x v="2"/>
    <x v="2"/>
    <x v="14"/>
  </r>
  <r>
    <s v="10957014A"/>
    <x v="10"/>
    <x v="10"/>
    <x v="14"/>
  </r>
  <r>
    <s v="10957011A"/>
    <x v="12"/>
    <x v="12"/>
    <x v="14"/>
  </r>
  <r>
    <s v="10957003A"/>
    <x v="3"/>
    <x v="3"/>
    <x v="14"/>
  </r>
  <r>
    <s v="10957008A"/>
    <x v="4"/>
    <x v="4"/>
    <x v="15"/>
  </r>
  <r>
    <s v="10957001A"/>
    <x v="0"/>
    <x v="0"/>
    <x v="15"/>
  </r>
  <r>
    <s v="10957005A"/>
    <x v="7"/>
    <x v="7"/>
    <x v="15"/>
  </r>
  <r>
    <s v="10957004A"/>
    <x v="8"/>
    <x v="8"/>
    <x v="15"/>
  </r>
  <r>
    <s v="10957006A"/>
    <x v="9"/>
    <x v="9"/>
    <x v="15"/>
  </r>
  <r>
    <s v="10957007A"/>
    <x v="13"/>
    <x v="13"/>
    <x v="15"/>
  </r>
  <r>
    <s v="10957002A"/>
    <x v="1"/>
    <x v="1"/>
    <x v="15"/>
  </r>
  <r>
    <s v="10957010A"/>
    <x v="2"/>
    <x v="2"/>
    <x v="15"/>
  </r>
  <r>
    <s v="10957014A"/>
    <x v="10"/>
    <x v="10"/>
    <x v="15"/>
  </r>
  <r>
    <s v="10957013A"/>
    <x v="11"/>
    <x v="11"/>
    <x v="15"/>
  </r>
  <r>
    <s v="10957003A"/>
    <x v="3"/>
    <x v="3"/>
    <x v="15"/>
  </r>
  <r>
    <s v="10957012A"/>
    <x v="5"/>
    <x v="5"/>
    <x v="16"/>
  </r>
  <r>
    <s v="10957009A"/>
    <x v="6"/>
    <x v="6"/>
    <x v="16"/>
  </r>
  <r>
    <s v="10957001A"/>
    <x v="0"/>
    <x v="0"/>
    <x v="16"/>
  </r>
  <r>
    <s v="10957004A"/>
    <x v="8"/>
    <x v="8"/>
    <x v="16"/>
  </r>
  <r>
    <s v="10957006A"/>
    <x v="9"/>
    <x v="9"/>
    <x v="16"/>
  </r>
  <r>
    <s v="10957007A"/>
    <x v="13"/>
    <x v="13"/>
    <x v="16"/>
  </r>
  <r>
    <s v="10957002A"/>
    <x v="1"/>
    <x v="1"/>
    <x v="16"/>
  </r>
  <r>
    <s v="10957010A"/>
    <x v="2"/>
    <x v="2"/>
    <x v="16"/>
  </r>
  <r>
    <s v="10957014A"/>
    <x v="10"/>
    <x v="10"/>
    <x v="16"/>
  </r>
  <r>
    <s v="10957013A"/>
    <x v="11"/>
    <x v="11"/>
    <x v="16"/>
  </r>
  <r>
    <s v="10957011A"/>
    <x v="12"/>
    <x v="12"/>
    <x v="16"/>
  </r>
  <r>
    <s v="10957008A"/>
    <x v="4"/>
    <x v="4"/>
    <x v="17"/>
  </r>
  <r>
    <s v="10957012A"/>
    <x v="5"/>
    <x v="5"/>
    <x v="17"/>
  </r>
  <r>
    <s v="10957009A"/>
    <x v="6"/>
    <x v="6"/>
    <x v="17"/>
  </r>
  <r>
    <s v="10957001A"/>
    <x v="0"/>
    <x v="0"/>
    <x v="17"/>
  </r>
  <r>
    <s v="10957005A"/>
    <x v="7"/>
    <x v="7"/>
    <x v="17"/>
  </r>
  <r>
    <s v="10957004A"/>
    <x v="8"/>
    <x v="8"/>
    <x v="17"/>
  </r>
  <r>
    <s v="10957006A"/>
    <x v="9"/>
    <x v="9"/>
    <x v="17"/>
  </r>
  <r>
    <s v="10957007A"/>
    <x v="13"/>
    <x v="13"/>
    <x v="17"/>
  </r>
  <r>
    <s v="10957002A"/>
    <x v="1"/>
    <x v="1"/>
    <x v="17"/>
  </r>
  <r>
    <s v="10957010A"/>
    <x v="2"/>
    <x v="2"/>
    <x v="17"/>
  </r>
  <r>
    <s v="10957014A"/>
    <x v="10"/>
    <x v="10"/>
    <x v="17"/>
  </r>
  <r>
    <s v="10957013A"/>
    <x v="11"/>
    <x v="11"/>
    <x v="17"/>
  </r>
  <r>
    <s v="10957011A"/>
    <x v="12"/>
    <x v="12"/>
    <x v="17"/>
  </r>
  <r>
    <s v="10957003A"/>
    <x v="3"/>
    <x v="3"/>
    <x v="17"/>
  </r>
  <r>
    <s v="10957012A"/>
    <x v="5"/>
    <x v="5"/>
    <x v="18"/>
  </r>
  <r>
    <s v="10957013A"/>
    <x v="11"/>
    <x v="11"/>
    <x v="18"/>
  </r>
  <r>
    <s v="10957008A"/>
    <x v="4"/>
    <x v="4"/>
    <x v="19"/>
  </r>
  <r>
    <s v="10957012A"/>
    <x v="5"/>
    <x v="5"/>
    <x v="19"/>
  </r>
  <r>
    <s v="10957009A"/>
    <x v="6"/>
    <x v="6"/>
    <x v="19"/>
  </r>
  <r>
    <s v="10957001A"/>
    <x v="0"/>
    <x v="0"/>
    <x v="19"/>
  </r>
  <r>
    <s v="10957004A"/>
    <x v="8"/>
    <x v="8"/>
    <x v="19"/>
  </r>
  <r>
    <s v="10957006A"/>
    <x v="9"/>
    <x v="9"/>
    <x v="19"/>
  </r>
  <r>
    <s v="10957007A"/>
    <x v="13"/>
    <x v="13"/>
    <x v="19"/>
  </r>
  <r>
    <s v="10957010A"/>
    <x v="2"/>
    <x v="2"/>
    <x v="19"/>
  </r>
  <r>
    <s v="10957014A"/>
    <x v="10"/>
    <x v="10"/>
    <x v="19"/>
  </r>
  <r>
    <s v="10957013A"/>
    <x v="11"/>
    <x v="11"/>
    <x v="19"/>
  </r>
  <r>
    <s v="10957011A"/>
    <x v="12"/>
    <x v="12"/>
    <x v="19"/>
  </r>
  <r>
    <s v="10957003A"/>
    <x v="3"/>
    <x v="3"/>
    <x v="19"/>
  </r>
  <r>
    <s v="10957005A"/>
    <x v="7"/>
    <x v="7"/>
    <x v="20"/>
  </r>
  <r>
    <s v="10957007A"/>
    <x v="13"/>
    <x v="13"/>
    <x v="20"/>
  </r>
  <r>
    <s v="10957002A"/>
    <x v="1"/>
    <x v="1"/>
    <x v="20"/>
  </r>
  <r>
    <s v="10957014A"/>
    <x v="10"/>
    <x v="10"/>
    <x v="20"/>
  </r>
  <r>
    <s v="10957013A"/>
    <x v="11"/>
    <x v="11"/>
    <x v="20"/>
  </r>
  <r>
    <s v="10957006A"/>
    <x v="9"/>
    <x v="9"/>
    <x v="21"/>
  </r>
  <r>
    <s v="10957006A"/>
    <x v="9"/>
    <x v="9"/>
    <x v="22"/>
  </r>
  <r>
    <m/>
    <x v="14"/>
    <x v="14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樞紐分析表1" cacheId="2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F2:V28" firstHeaderRow="1" firstDataRow="2" firstDataCol="1"/>
  <pivotFields count="4">
    <pivotField showAll="0"/>
    <pivotField showAll="0">
      <items count="16">
        <item x="11"/>
        <item x="13"/>
        <item x="9"/>
        <item x="2"/>
        <item x="12"/>
        <item x="5"/>
        <item x="4"/>
        <item x="0"/>
        <item x="7"/>
        <item x="10"/>
        <item x="1"/>
        <item x="3"/>
        <item x="8"/>
        <item x="6"/>
        <item x="14"/>
        <item t="default"/>
      </items>
    </pivotField>
    <pivotField axis="axisCol" dataField="1" showAll="0">
      <items count="16">
        <item x="4"/>
        <item x="5"/>
        <item x="6"/>
        <item x="0"/>
        <item x="7"/>
        <item x="8"/>
        <item x="9"/>
        <item x="13"/>
        <item x="1"/>
        <item x="2"/>
        <item x="10"/>
        <item x="11"/>
        <item x="12"/>
        <item x="3"/>
        <item x="14"/>
        <item t="default"/>
      </items>
    </pivotField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</pivotFields>
  <rowFields count="1">
    <field x="3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計數 -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K2:L23" firstHeaderRow="1" firstDataRow="1" firstDataCol="1"/>
  <pivotFields count="8">
    <pivotField showAll="0"/>
    <pivotField showAll="0"/>
    <pivotField dataField="1" showAll="0"/>
    <pivotField axis="axisRow" showAll="0">
      <items count="21">
        <item x="2"/>
        <item x="1"/>
        <item x="3"/>
        <item x="4"/>
        <item x="0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 defaultSubtotal="0"/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計數 -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樞紐分析表1" cacheId="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AC41" firstHeaderRow="1" firstDataRow="2" firstDataCol="1"/>
  <pivotFields count="8">
    <pivotField showAll="0"/>
    <pivotField showAll="0"/>
    <pivotField showAll="0"/>
    <pivotField dataField="1" showAll="0"/>
    <pivotField showAll="0"/>
    <pivotField showAll="0"/>
    <pivotField axis="axisCol" showAll="0">
      <items count="28">
        <item x="20"/>
        <item x="9"/>
        <item x="10"/>
        <item x="0"/>
        <item x="1"/>
        <item x="22"/>
        <item x="19"/>
        <item x="2"/>
        <item x="24"/>
        <item x="11"/>
        <item x="6"/>
        <item x="12"/>
        <item x="3"/>
        <item x="4"/>
        <item x="23"/>
        <item x="13"/>
        <item x="5"/>
        <item x="21"/>
        <item x="14"/>
        <item x="8"/>
        <item x="18"/>
        <item x="7"/>
        <item x="15"/>
        <item x="16"/>
        <item x="25"/>
        <item x="17"/>
        <item x="26"/>
        <item t="default"/>
      </items>
    </pivotField>
    <pivotField axis="axisRow" showAll="0">
      <items count="49">
        <item m="1" x="40"/>
        <item m="1" x="46"/>
        <item m="1" x="47"/>
        <item m="1" x="39"/>
        <item m="1" x="45"/>
        <item m="1" x="41"/>
        <item m="1" x="42"/>
        <item m="1" x="37"/>
        <item m="1" x="43"/>
        <item m="1" x="44"/>
        <item x="12"/>
        <item x="13"/>
        <item x="15"/>
        <item x="16"/>
        <item x="17"/>
        <item x="18"/>
        <item x="20"/>
        <item x="21"/>
        <item x="22"/>
        <item x="23"/>
        <item x="24"/>
        <item x="25"/>
        <item x="27"/>
        <item x="28"/>
        <item x="29"/>
        <item x="30"/>
        <item x="31"/>
        <item x="33"/>
        <item x="34"/>
        <item x="14"/>
        <item x="19"/>
        <item x="26"/>
        <item x="32"/>
        <item x="2"/>
        <item x="7"/>
        <item m="1" x="38"/>
        <item m="1" x="36"/>
        <item x="35"/>
        <item x="0"/>
        <item x="1"/>
        <item x="3"/>
        <item x="4"/>
        <item x="5"/>
        <item x="6"/>
        <item x="8"/>
        <item x="9"/>
        <item x="10"/>
        <item x="11"/>
        <item t="default"/>
      </items>
    </pivotField>
  </pivotFields>
  <rowFields count="1">
    <field x="7"/>
  </rowFields>
  <rowItems count="37"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6"/>
  </colFields>
  <col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計數 - Name" fld="3" subtotal="count" baseField="0" baseItem="0"/>
  </dataFields>
  <formats count="1">
    <format dxfId="2265">
      <pivotArea type="all" dataOnly="0" outline="0" fieldPosition="0"/>
    </format>
  </formats>
  <pivotTableStyleInfo name="PivotStyleMedium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表格_3" displayName="表格_3" ref="A1:H533" totalsRowShown="0">
  <autoFilter ref="A1:H533"/>
  <sortState ref="A2:H533">
    <sortCondition ref="D1:D533"/>
  </sortState>
  <tableColumns count="8">
    <tableColumn id="1" name="selection order" dataDxfId="2607"/>
    <tableColumn id="2" name="Student no." dataDxfId="2606"/>
    <tableColumn id="3" name="Name" dataDxfId="2605"/>
    <tableColumn id="4" name="選修" dataDxfId="2604"/>
    <tableColumn id="5" name="Elective " dataDxfId="2603"/>
    <tableColumn id="6" name="備註" dataDxfId="2602"/>
    <tableColumn id="8" name="組別" dataDxfId="2601">
      <calculatedColumnFormula>INDEX(學生名單!A:H,MATCH(表格_3[[#This Row],[Student no.]],學生名單!B:B,0),1)</calculatedColumnFormula>
    </tableColumn>
    <tableColumn id="7" name="訓練期間" dataDxfId="260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oavilasegura97@gmail.com" TargetMode="External"/><Relationship Id="rId13" Type="http://schemas.openxmlformats.org/officeDocument/2006/relationships/hyperlink" Target="mailto:tydebrum09@gmail.com" TargetMode="External"/><Relationship Id="rId18" Type="http://schemas.openxmlformats.org/officeDocument/2006/relationships/hyperlink" Target="mailto:arainehumes_93@outlook.com" TargetMode="External"/><Relationship Id="rId3" Type="http://schemas.openxmlformats.org/officeDocument/2006/relationships/hyperlink" Target="mailto:joegsamuel@hotmail.com" TargetMode="External"/><Relationship Id="rId21" Type="http://schemas.openxmlformats.org/officeDocument/2006/relationships/hyperlink" Target="mailto:vicmatut@gmail.com" TargetMode="External"/><Relationship Id="rId7" Type="http://schemas.openxmlformats.org/officeDocument/2006/relationships/hyperlink" Target="mailto:mariajbanegas@gmail.com" TargetMode="External"/><Relationship Id="rId12" Type="http://schemas.openxmlformats.org/officeDocument/2006/relationships/hyperlink" Target="mailto:sergio.k.joseph@gmail.com" TargetMode="External"/><Relationship Id="rId17" Type="http://schemas.openxmlformats.org/officeDocument/2006/relationships/hyperlink" Target="mailto:sodagbue@hotmail.com" TargetMode="External"/><Relationship Id="rId2" Type="http://schemas.openxmlformats.org/officeDocument/2006/relationships/hyperlink" Target="mailto:naomi30bernard@gmail.com" TargetMode="External"/><Relationship Id="rId16" Type="http://schemas.openxmlformats.org/officeDocument/2006/relationships/hyperlink" Target="mailto:dtesucun@yahoo.com" TargetMode="External"/><Relationship Id="rId20" Type="http://schemas.openxmlformats.org/officeDocument/2006/relationships/hyperlink" Target="mailto:gabriela_ochoa96@outlook.com" TargetMode="External"/><Relationship Id="rId1" Type="http://schemas.openxmlformats.org/officeDocument/2006/relationships/hyperlink" Target="mailto:sariahjoseph@live.com" TargetMode="External"/><Relationship Id="rId6" Type="http://schemas.openxmlformats.org/officeDocument/2006/relationships/hyperlink" Target="mailto:kevandracadle@yahoo.com" TargetMode="External"/><Relationship Id="rId11" Type="http://schemas.openxmlformats.org/officeDocument/2006/relationships/hyperlink" Target="mailto:kamalandrew@hotmail.com" TargetMode="External"/><Relationship Id="rId24" Type="http://schemas.openxmlformats.org/officeDocument/2006/relationships/comments" Target="../comments1.xml"/><Relationship Id="rId5" Type="http://schemas.openxmlformats.org/officeDocument/2006/relationships/hyperlink" Target="mailto:allyssahaywood20@gmail.com" TargetMode="External"/><Relationship Id="rId15" Type="http://schemas.openxmlformats.org/officeDocument/2006/relationships/hyperlink" Target="mailto:meltelsilil@gmail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tannykajjohn@gmail.com" TargetMode="External"/><Relationship Id="rId19" Type="http://schemas.openxmlformats.org/officeDocument/2006/relationships/hyperlink" Target="mailto:ks5492584@gmail.com" TargetMode="External"/><Relationship Id="rId4" Type="http://schemas.openxmlformats.org/officeDocument/2006/relationships/hyperlink" Target="mailto:puc.geraldo@gmail.com" TargetMode="External"/><Relationship Id="rId9" Type="http://schemas.openxmlformats.org/officeDocument/2006/relationships/hyperlink" Target="mailto:britneybernadine@gmail.com" TargetMode="External"/><Relationship Id="rId14" Type="http://schemas.openxmlformats.org/officeDocument/2006/relationships/hyperlink" Target="mailto:isauremilian@outlook.com" TargetMode="External"/><Relationship Id="rId22" Type="http://schemas.openxmlformats.org/officeDocument/2006/relationships/hyperlink" Target="mailto:vhpaez10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zoomScaleNormal="100" workbookViewId="0">
      <pane xSplit="4" ySplit="3" topLeftCell="N10" activePane="bottomRight" state="frozen"/>
      <selection pane="topRight" activeCell="B1" sqref="B1"/>
      <selection pane="bottomLeft" activeCell="A4" sqref="A4"/>
      <selection pane="bottomRight" activeCell="O17" sqref="O17"/>
    </sheetView>
  </sheetViews>
  <sheetFormatPr defaultColWidth="11.5" defaultRowHeight="13.5"/>
  <cols>
    <col min="1" max="1" width="7.25" style="129" bestFit="1" customWidth="1"/>
    <col min="2" max="2" width="6.75" style="136" bestFit="1" customWidth="1"/>
    <col min="3" max="3" width="6.75" style="137" bestFit="1" customWidth="1"/>
    <col min="4" max="4" width="7.5" style="132" customWidth="1"/>
    <col min="5" max="5" width="4.5" style="132" customWidth="1"/>
    <col min="6" max="8" width="11" style="133" bestFit="1" customWidth="1"/>
    <col min="9" max="12" width="11.5" style="133" bestFit="1" customWidth="1"/>
    <col min="13" max="13" width="19.625" style="131" bestFit="1" customWidth="1"/>
    <col min="14" max="14" width="11.5" style="131"/>
    <col min="15" max="15" width="11.25" style="131" bestFit="1" customWidth="1"/>
    <col min="16" max="16" width="9.75" style="131" bestFit="1" customWidth="1"/>
    <col min="17" max="18" width="11.5" style="131"/>
    <col min="19" max="19" width="21.125" style="131" bestFit="1" customWidth="1"/>
    <col min="20" max="16384" width="11.5" style="131"/>
  </cols>
  <sheetData>
    <row r="1" spans="1:24" s="128" customFormat="1" ht="16.5">
      <c r="A1" s="124"/>
      <c r="B1" s="134"/>
      <c r="C1" s="135"/>
      <c r="D1" s="504" t="s">
        <v>923</v>
      </c>
      <c r="E1" s="504"/>
      <c r="F1" s="504"/>
      <c r="G1" s="504"/>
      <c r="H1" s="504"/>
      <c r="I1" s="504"/>
      <c r="J1" s="504"/>
      <c r="K1" s="504"/>
      <c r="L1" s="504"/>
      <c r="M1" s="504"/>
      <c r="N1" s="125" t="s">
        <v>300</v>
      </c>
      <c r="O1" s="126">
        <v>45138</v>
      </c>
      <c r="P1" s="127"/>
    </row>
    <row r="3" spans="1:24" s="130" customFormat="1">
      <c r="A3" s="380" t="s">
        <v>924</v>
      </c>
      <c r="B3" s="381" t="s">
        <v>925</v>
      </c>
      <c r="C3" s="382" t="s">
        <v>926</v>
      </c>
      <c r="D3" s="383" t="s">
        <v>927</v>
      </c>
      <c r="E3" s="383" t="s">
        <v>928</v>
      </c>
      <c r="F3" s="384" t="s">
        <v>299</v>
      </c>
      <c r="G3" s="384" t="s">
        <v>0</v>
      </c>
      <c r="H3" s="384" t="s">
        <v>1</v>
      </c>
      <c r="I3" s="384" t="s">
        <v>2</v>
      </c>
      <c r="J3" s="384" t="s">
        <v>3</v>
      </c>
      <c r="K3" s="385" t="s">
        <v>4</v>
      </c>
      <c r="L3" s="385" t="s">
        <v>5</v>
      </c>
      <c r="M3" s="386" t="s">
        <v>929</v>
      </c>
      <c r="P3" s="381" t="s">
        <v>1152</v>
      </c>
      <c r="Q3" s="381" t="s">
        <v>1153</v>
      </c>
      <c r="R3" s="381" t="s">
        <v>1154</v>
      </c>
      <c r="S3" s="381"/>
      <c r="T3" s="382" t="s">
        <v>1155</v>
      </c>
      <c r="U3" s="466" t="s">
        <v>1156</v>
      </c>
      <c r="V3" s="466" t="s">
        <v>1154</v>
      </c>
      <c r="W3" s="466"/>
      <c r="X3" s="466"/>
    </row>
    <row r="4" spans="1:24" ht="27">
      <c r="A4" s="387">
        <v>113</v>
      </c>
      <c r="B4" s="502" t="s">
        <v>930</v>
      </c>
      <c r="C4" s="505" t="s">
        <v>931</v>
      </c>
      <c r="D4" s="388" t="s">
        <v>932</v>
      </c>
      <c r="E4" s="388">
        <v>8</v>
      </c>
      <c r="F4" s="389">
        <f t="shared" ref="F4:L19" si="0">$O$1-WEEKDAY($O$1,2)+COLUMN(A:A)+(ROW(1:1)-1)*7</f>
        <v>45138</v>
      </c>
      <c r="G4" s="389">
        <f t="shared" si="0"/>
        <v>45139</v>
      </c>
      <c r="H4" s="389">
        <f t="shared" si="0"/>
        <v>45140</v>
      </c>
      <c r="I4" s="389">
        <f t="shared" si="0"/>
        <v>45141</v>
      </c>
      <c r="J4" s="389">
        <f t="shared" si="0"/>
        <v>45142</v>
      </c>
      <c r="K4" s="390">
        <f t="shared" si="0"/>
        <v>45143</v>
      </c>
      <c r="L4" s="390">
        <f t="shared" si="0"/>
        <v>45144</v>
      </c>
      <c r="M4" s="391" t="s">
        <v>933</v>
      </c>
      <c r="P4" s="467" t="s">
        <v>1157</v>
      </c>
      <c r="Q4" s="468">
        <v>45509</v>
      </c>
      <c r="R4" s="469">
        <f>Q4+11</f>
        <v>45520</v>
      </c>
      <c r="S4" s="469" t="s">
        <v>1158</v>
      </c>
      <c r="T4" s="467" t="s">
        <v>1157</v>
      </c>
      <c r="U4" s="468">
        <v>45523</v>
      </c>
      <c r="V4" s="469">
        <f>U4+11</f>
        <v>45534</v>
      </c>
      <c r="W4" s="467" t="s">
        <v>1159</v>
      </c>
      <c r="X4" s="467"/>
    </row>
    <row r="5" spans="1:24">
      <c r="A5" s="387"/>
      <c r="B5" s="502"/>
      <c r="C5" s="506"/>
      <c r="D5" s="388" t="s">
        <v>298</v>
      </c>
      <c r="E5" s="388"/>
      <c r="F5" s="389">
        <f t="shared" si="0"/>
        <v>45145</v>
      </c>
      <c r="G5" s="389">
        <f t="shared" si="0"/>
        <v>45146</v>
      </c>
      <c r="H5" s="389">
        <f t="shared" si="0"/>
        <v>45147</v>
      </c>
      <c r="I5" s="389">
        <f t="shared" si="0"/>
        <v>45148</v>
      </c>
      <c r="J5" s="389">
        <f t="shared" si="0"/>
        <v>45149</v>
      </c>
      <c r="K5" s="390">
        <f t="shared" si="0"/>
        <v>45150</v>
      </c>
      <c r="L5" s="390">
        <f t="shared" si="0"/>
        <v>45151</v>
      </c>
      <c r="M5" s="392"/>
      <c r="P5" s="467" t="s">
        <v>1160</v>
      </c>
      <c r="Q5" s="468">
        <f>Q4+14</f>
        <v>45523</v>
      </c>
      <c r="R5" s="469">
        <f t="shared" ref="R5:R24" si="1">Q5+11</f>
        <v>45534</v>
      </c>
      <c r="S5" s="469" t="s">
        <v>1161</v>
      </c>
      <c r="T5" s="467" t="s">
        <v>1160</v>
      </c>
      <c r="U5" s="468">
        <f>U4+14</f>
        <v>45537</v>
      </c>
      <c r="V5" s="469">
        <f t="shared" ref="V5:V24" si="2">U5+11</f>
        <v>45548</v>
      </c>
      <c r="W5" s="467" t="s">
        <v>1162</v>
      </c>
      <c r="X5" s="467"/>
    </row>
    <row r="6" spans="1:24">
      <c r="A6" s="387"/>
      <c r="B6" s="502" t="s">
        <v>934</v>
      </c>
      <c r="C6" s="503" t="s">
        <v>453</v>
      </c>
      <c r="D6" s="393" t="s">
        <v>297</v>
      </c>
      <c r="E6" s="393"/>
      <c r="F6" s="394">
        <f t="shared" si="0"/>
        <v>45152</v>
      </c>
      <c r="G6" s="394">
        <f t="shared" si="0"/>
        <v>45153</v>
      </c>
      <c r="H6" s="394">
        <f t="shared" si="0"/>
        <v>45154</v>
      </c>
      <c r="I6" s="394">
        <f t="shared" si="0"/>
        <v>45155</v>
      </c>
      <c r="J6" s="394">
        <f t="shared" si="0"/>
        <v>45156</v>
      </c>
      <c r="K6" s="395">
        <f t="shared" si="0"/>
        <v>45157</v>
      </c>
      <c r="L6" s="395">
        <f t="shared" si="0"/>
        <v>45158</v>
      </c>
      <c r="M6" s="396" t="s">
        <v>935</v>
      </c>
      <c r="P6" s="467" t="s">
        <v>249</v>
      </c>
      <c r="Q6" s="468">
        <f t="shared" ref="Q6:Q16" si="3">Q5+14</f>
        <v>45537</v>
      </c>
      <c r="R6" s="469">
        <f t="shared" si="1"/>
        <v>45548</v>
      </c>
      <c r="S6" s="469" t="s">
        <v>1163</v>
      </c>
      <c r="T6" s="467" t="s">
        <v>249</v>
      </c>
      <c r="U6" s="468">
        <f t="shared" ref="U6:U24" si="4">U5+14</f>
        <v>45551</v>
      </c>
      <c r="V6" s="469">
        <f t="shared" si="2"/>
        <v>45562</v>
      </c>
      <c r="W6" s="467" t="s">
        <v>1164</v>
      </c>
      <c r="X6" s="467"/>
    </row>
    <row r="7" spans="1:24">
      <c r="A7" s="387"/>
      <c r="B7" s="502"/>
      <c r="C7" s="503"/>
      <c r="D7" s="393" t="s">
        <v>296</v>
      </c>
      <c r="E7" s="393"/>
      <c r="F7" s="394">
        <f t="shared" si="0"/>
        <v>45159</v>
      </c>
      <c r="G7" s="394">
        <f t="shared" si="0"/>
        <v>45160</v>
      </c>
      <c r="H7" s="394">
        <f t="shared" si="0"/>
        <v>45161</v>
      </c>
      <c r="I7" s="394">
        <f t="shared" si="0"/>
        <v>45162</v>
      </c>
      <c r="J7" s="394">
        <f t="shared" si="0"/>
        <v>45163</v>
      </c>
      <c r="K7" s="395">
        <f t="shared" si="0"/>
        <v>45164</v>
      </c>
      <c r="L7" s="395">
        <f t="shared" si="0"/>
        <v>45165</v>
      </c>
      <c r="M7" s="392"/>
      <c r="P7" s="467" t="s">
        <v>245</v>
      </c>
      <c r="Q7" s="468">
        <f t="shared" si="3"/>
        <v>45551</v>
      </c>
      <c r="R7" s="469">
        <f t="shared" si="1"/>
        <v>45562</v>
      </c>
      <c r="S7" s="469" t="s">
        <v>1165</v>
      </c>
      <c r="T7" s="467" t="s">
        <v>245</v>
      </c>
      <c r="U7" s="468">
        <f t="shared" si="4"/>
        <v>45565</v>
      </c>
      <c r="V7" s="469">
        <f t="shared" si="2"/>
        <v>45576</v>
      </c>
      <c r="W7" s="467" t="s">
        <v>1166</v>
      </c>
      <c r="X7" s="467"/>
    </row>
    <row r="8" spans="1:24">
      <c r="A8" s="387"/>
      <c r="B8" s="502" t="s">
        <v>249</v>
      </c>
      <c r="C8" s="503" t="s">
        <v>252</v>
      </c>
      <c r="D8" s="393" t="s">
        <v>295</v>
      </c>
      <c r="E8" s="393">
        <v>9</v>
      </c>
      <c r="F8" s="394">
        <f t="shared" si="0"/>
        <v>45166</v>
      </c>
      <c r="G8" s="394">
        <f t="shared" si="0"/>
        <v>45167</v>
      </c>
      <c r="H8" s="394">
        <f t="shared" si="0"/>
        <v>45168</v>
      </c>
      <c r="I8" s="394">
        <f t="shared" si="0"/>
        <v>45169</v>
      </c>
      <c r="J8" s="394">
        <f t="shared" si="0"/>
        <v>45170</v>
      </c>
      <c r="K8" s="395">
        <f t="shared" si="0"/>
        <v>45171</v>
      </c>
      <c r="L8" s="395">
        <f t="shared" si="0"/>
        <v>45172</v>
      </c>
      <c r="M8" s="392"/>
      <c r="P8" s="467" t="s">
        <v>246</v>
      </c>
      <c r="Q8" s="468">
        <f t="shared" si="3"/>
        <v>45565</v>
      </c>
      <c r="R8" s="469">
        <f t="shared" si="1"/>
        <v>45576</v>
      </c>
      <c r="S8" s="469" t="s">
        <v>1167</v>
      </c>
      <c r="T8" s="467" t="s">
        <v>246</v>
      </c>
      <c r="U8" s="468">
        <f t="shared" si="4"/>
        <v>45579</v>
      </c>
      <c r="V8" s="469">
        <f t="shared" si="2"/>
        <v>45590</v>
      </c>
      <c r="W8" s="467" t="s">
        <v>1168</v>
      </c>
      <c r="X8" s="467"/>
    </row>
    <row r="9" spans="1:24">
      <c r="A9" s="387"/>
      <c r="B9" s="502"/>
      <c r="C9" s="503"/>
      <c r="D9" s="393" t="s">
        <v>294</v>
      </c>
      <c r="E9" s="393"/>
      <c r="F9" s="394">
        <f t="shared" si="0"/>
        <v>45173</v>
      </c>
      <c r="G9" s="394">
        <f t="shared" si="0"/>
        <v>45174</v>
      </c>
      <c r="H9" s="394">
        <f t="shared" si="0"/>
        <v>45175</v>
      </c>
      <c r="I9" s="394">
        <f t="shared" si="0"/>
        <v>45176</v>
      </c>
      <c r="J9" s="394">
        <f t="shared" si="0"/>
        <v>45177</v>
      </c>
      <c r="K9" s="395">
        <f t="shared" si="0"/>
        <v>45178</v>
      </c>
      <c r="L9" s="395">
        <f t="shared" si="0"/>
        <v>45179</v>
      </c>
      <c r="M9" s="392"/>
      <c r="P9" s="467" t="s">
        <v>242</v>
      </c>
      <c r="Q9" s="468">
        <f t="shared" si="3"/>
        <v>45579</v>
      </c>
      <c r="R9" s="469">
        <f t="shared" si="1"/>
        <v>45590</v>
      </c>
      <c r="S9" s="469" t="s">
        <v>1169</v>
      </c>
      <c r="T9" s="467" t="s">
        <v>242</v>
      </c>
      <c r="U9" s="468">
        <f t="shared" si="4"/>
        <v>45593</v>
      </c>
      <c r="V9" s="469">
        <f t="shared" si="2"/>
        <v>45604</v>
      </c>
      <c r="W9" s="467" t="s">
        <v>1068</v>
      </c>
      <c r="X9" s="467"/>
    </row>
    <row r="10" spans="1:24">
      <c r="A10" s="387"/>
      <c r="B10" s="502" t="s">
        <v>245</v>
      </c>
      <c r="C10" s="503" t="s">
        <v>249</v>
      </c>
      <c r="D10" s="393" t="s">
        <v>293</v>
      </c>
      <c r="E10" s="393"/>
      <c r="F10" s="394">
        <f t="shared" si="0"/>
        <v>45180</v>
      </c>
      <c r="G10" s="394">
        <f t="shared" si="0"/>
        <v>45181</v>
      </c>
      <c r="H10" s="394">
        <f t="shared" si="0"/>
        <v>45182</v>
      </c>
      <c r="I10" s="394">
        <f t="shared" si="0"/>
        <v>45183</v>
      </c>
      <c r="J10" s="394">
        <f t="shared" si="0"/>
        <v>45184</v>
      </c>
      <c r="K10" s="395">
        <f t="shared" si="0"/>
        <v>45185</v>
      </c>
      <c r="L10" s="395">
        <f t="shared" si="0"/>
        <v>45186</v>
      </c>
      <c r="M10" s="392"/>
      <c r="P10" s="467" t="s">
        <v>237</v>
      </c>
      <c r="Q10" s="468">
        <f t="shared" si="3"/>
        <v>45593</v>
      </c>
      <c r="R10" s="469">
        <f t="shared" si="1"/>
        <v>45604</v>
      </c>
      <c r="S10" s="469" t="s">
        <v>1170</v>
      </c>
      <c r="T10" s="467" t="s">
        <v>237</v>
      </c>
      <c r="U10" s="468">
        <f t="shared" si="4"/>
        <v>45607</v>
      </c>
      <c r="V10" s="469">
        <f t="shared" si="2"/>
        <v>45618</v>
      </c>
      <c r="W10" s="467" t="s">
        <v>1071</v>
      </c>
      <c r="X10" s="467"/>
    </row>
    <row r="11" spans="1:24">
      <c r="A11" s="387"/>
      <c r="B11" s="502"/>
      <c r="C11" s="503"/>
      <c r="D11" s="393" t="s">
        <v>292</v>
      </c>
      <c r="E11" s="393"/>
      <c r="F11" s="394">
        <f t="shared" si="0"/>
        <v>45187</v>
      </c>
      <c r="G11" s="394">
        <f t="shared" si="0"/>
        <v>45188</v>
      </c>
      <c r="H11" s="394">
        <f t="shared" si="0"/>
        <v>45189</v>
      </c>
      <c r="I11" s="394">
        <f t="shared" si="0"/>
        <v>45190</v>
      </c>
      <c r="J11" s="394">
        <f t="shared" si="0"/>
        <v>45191</v>
      </c>
      <c r="K11" s="395">
        <f t="shared" si="0"/>
        <v>45192</v>
      </c>
      <c r="L11" s="395">
        <f t="shared" si="0"/>
        <v>45193</v>
      </c>
      <c r="M11" s="392"/>
      <c r="P11" s="467" t="s">
        <v>234</v>
      </c>
      <c r="Q11" s="468">
        <f t="shared" si="3"/>
        <v>45607</v>
      </c>
      <c r="R11" s="469">
        <f t="shared" si="1"/>
        <v>45618</v>
      </c>
      <c r="S11" s="469" t="s">
        <v>1171</v>
      </c>
      <c r="T11" s="467" t="s">
        <v>234</v>
      </c>
      <c r="U11" s="468">
        <f t="shared" si="4"/>
        <v>45621</v>
      </c>
      <c r="V11" s="469">
        <f t="shared" si="2"/>
        <v>45632</v>
      </c>
      <c r="W11" s="467" t="s">
        <v>1072</v>
      </c>
      <c r="X11" s="467"/>
    </row>
    <row r="12" spans="1:24">
      <c r="A12" s="387"/>
      <c r="B12" s="502" t="s">
        <v>246</v>
      </c>
      <c r="C12" s="503" t="s">
        <v>245</v>
      </c>
      <c r="D12" s="393" t="s">
        <v>291</v>
      </c>
      <c r="E12" s="393"/>
      <c r="F12" s="394">
        <f t="shared" si="0"/>
        <v>45194</v>
      </c>
      <c r="G12" s="394">
        <f t="shared" si="0"/>
        <v>45195</v>
      </c>
      <c r="H12" s="394">
        <f t="shared" si="0"/>
        <v>45196</v>
      </c>
      <c r="I12" s="394">
        <f t="shared" si="0"/>
        <v>45197</v>
      </c>
      <c r="J12" s="394">
        <f t="shared" si="0"/>
        <v>45198</v>
      </c>
      <c r="K12" s="395">
        <f t="shared" si="0"/>
        <v>45199</v>
      </c>
      <c r="L12" s="395">
        <f t="shared" si="0"/>
        <v>45200</v>
      </c>
      <c r="M12" s="392"/>
      <c r="P12" s="467" t="s">
        <v>231</v>
      </c>
      <c r="Q12" s="468">
        <f t="shared" si="3"/>
        <v>45621</v>
      </c>
      <c r="R12" s="469">
        <f t="shared" si="1"/>
        <v>45632</v>
      </c>
      <c r="S12" s="469" t="s">
        <v>1172</v>
      </c>
      <c r="T12" s="467" t="s">
        <v>231</v>
      </c>
      <c r="U12" s="468">
        <f t="shared" si="4"/>
        <v>45635</v>
      </c>
      <c r="V12" s="469">
        <f t="shared" si="2"/>
        <v>45646</v>
      </c>
      <c r="W12" s="467" t="s">
        <v>1173</v>
      </c>
      <c r="X12" s="467"/>
    </row>
    <row r="13" spans="1:24">
      <c r="A13" s="387"/>
      <c r="B13" s="502"/>
      <c r="C13" s="503"/>
      <c r="D13" s="393" t="s">
        <v>290</v>
      </c>
      <c r="E13" s="393">
        <v>10</v>
      </c>
      <c r="F13" s="394">
        <f t="shared" si="0"/>
        <v>45201</v>
      </c>
      <c r="G13" s="394">
        <f t="shared" si="0"/>
        <v>45202</v>
      </c>
      <c r="H13" s="394">
        <f t="shared" si="0"/>
        <v>45203</v>
      </c>
      <c r="I13" s="394">
        <f t="shared" si="0"/>
        <v>45204</v>
      </c>
      <c r="J13" s="394">
        <f t="shared" si="0"/>
        <v>45205</v>
      </c>
      <c r="K13" s="395">
        <f t="shared" si="0"/>
        <v>45206</v>
      </c>
      <c r="L13" s="395">
        <f t="shared" si="0"/>
        <v>45207</v>
      </c>
      <c r="M13" s="392"/>
      <c r="P13" s="467" t="s">
        <v>228</v>
      </c>
      <c r="Q13" s="468">
        <f t="shared" si="3"/>
        <v>45635</v>
      </c>
      <c r="R13" s="469">
        <f t="shared" si="1"/>
        <v>45646</v>
      </c>
      <c r="S13" s="469" t="s">
        <v>1174</v>
      </c>
      <c r="T13" s="467" t="s">
        <v>228</v>
      </c>
      <c r="U13" s="468">
        <f t="shared" si="4"/>
        <v>45649</v>
      </c>
      <c r="V13" s="469">
        <f t="shared" si="2"/>
        <v>45660</v>
      </c>
      <c r="W13" s="467" t="s">
        <v>1175</v>
      </c>
      <c r="X13" s="467"/>
    </row>
    <row r="14" spans="1:24">
      <c r="A14" s="387"/>
      <c r="B14" s="502" t="s">
        <v>242</v>
      </c>
      <c r="C14" s="503" t="s">
        <v>936</v>
      </c>
      <c r="D14" s="393" t="s">
        <v>289</v>
      </c>
      <c r="E14" s="393"/>
      <c r="F14" s="394">
        <f t="shared" si="0"/>
        <v>45208</v>
      </c>
      <c r="G14" s="394">
        <f t="shared" si="0"/>
        <v>45209</v>
      </c>
      <c r="H14" s="394">
        <f t="shared" si="0"/>
        <v>45210</v>
      </c>
      <c r="I14" s="394">
        <f t="shared" si="0"/>
        <v>45211</v>
      </c>
      <c r="J14" s="394">
        <f t="shared" si="0"/>
        <v>45212</v>
      </c>
      <c r="K14" s="395">
        <f t="shared" si="0"/>
        <v>45213</v>
      </c>
      <c r="L14" s="395">
        <f t="shared" si="0"/>
        <v>45214</v>
      </c>
      <c r="M14" s="392"/>
      <c r="P14" s="467" t="s">
        <v>221</v>
      </c>
      <c r="Q14" s="468">
        <f t="shared" si="3"/>
        <v>45649</v>
      </c>
      <c r="R14" s="469">
        <f t="shared" si="1"/>
        <v>45660</v>
      </c>
      <c r="S14" s="467" t="s">
        <v>1176</v>
      </c>
      <c r="T14" s="467" t="s">
        <v>221</v>
      </c>
      <c r="U14" s="468">
        <f t="shared" si="4"/>
        <v>45663</v>
      </c>
      <c r="V14" s="469">
        <f t="shared" si="2"/>
        <v>45674</v>
      </c>
      <c r="W14" s="467" t="s">
        <v>1177</v>
      </c>
      <c r="X14" s="467"/>
    </row>
    <row r="15" spans="1:24">
      <c r="A15" s="387"/>
      <c r="B15" s="502"/>
      <c r="C15" s="503"/>
      <c r="D15" s="393" t="s">
        <v>288</v>
      </c>
      <c r="E15" s="393"/>
      <c r="F15" s="394">
        <f t="shared" si="0"/>
        <v>45215</v>
      </c>
      <c r="G15" s="394">
        <f t="shared" si="0"/>
        <v>45216</v>
      </c>
      <c r="H15" s="394">
        <f t="shared" si="0"/>
        <v>45217</v>
      </c>
      <c r="I15" s="394">
        <f t="shared" si="0"/>
        <v>45218</v>
      </c>
      <c r="J15" s="394">
        <f t="shared" si="0"/>
        <v>45219</v>
      </c>
      <c r="K15" s="395">
        <f t="shared" si="0"/>
        <v>45220</v>
      </c>
      <c r="L15" s="395">
        <f t="shared" si="0"/>
        <v>45221</v>
      </c>
      <c r="M15" s="392"/>
      <c r="P15" s="467" t="s">
        <v>218</v>
      </c>
      <c r="Q15" s="468">
        <f t="shared" si="3"/>
        <v>45663</v>
      </c>
      <c r="R15" s="469">
        <f t="shared" si="1"/>
        <v>45674</v>
      </c>
      <c r="S15" s="467" t="s">
        <v>1178</v>
      </c>
      <c r="T15" s="470" t="s">
        <v>1179</v>
      </c>
      <c r="U15" s="471">
        <f t="shared" si="4"/>
        <v>45677</v>
      </c>
      <c r="V15" s="472">
        <v>45329</v>
      </c>
      <c r="W15" s="470" t="s">
        <v>1069</v>
      </c>
      <c r="X15" s="470"/>
    </row>
    <row r="16" spans="1:24">
      <c r="A16" s="387"/>
      <c r="B16" s="502" t="s">
        <v>237</v>
      </c>
      <c r="C16" s="503" t="s">
        <v>937</v>
      </c>
      <c r="D16" s="393" t="s">
        <v>287</v>
      </c>
      <c r="E16" s="393"/>
      <c r="F16" s="394">
        <f t="shared" si="0"/>
        <v>45222</v>
      </c>
      <c r="G16" s="394">
        <f t="shared" si="0"/>
        <v>45223</v>
      </c>
      <c r="H16" s="394">
        <f t="shared" si="0"/>
        <v>45224</v>
      </c>
      <c r="I16" s="394">
        <f t="shared" si="0"/>
        <v>45225</v>
      </c>
      <c r="J16" s="394">
        <f t="shared" si="0"/>
        <v>45226</v>
      </c>
      <c r="K16" s="395">
        <f t="shared" si="0"/>
        <v>45227</v>
      </c>
      <c r="L16" s="395">
        <f t="shared" si="0"/>
        <v>45228</v>
      </c>
      <c r="M16" s="392"/>
      <c r="P16" s="470" t="s">
        <v>1180</v>
      </c>
      <c r="Q16" s="471">
        <f t="shared" si="3"/>
        <v>45677</v>
      </c>
      <c r="R16" s="472">
        <v>45329</v>
      </c>
      <c r="S16" s="470" t="s">
        <v>1069</v>
      </c>
      <c r="T16" s="467" t="s">
        <v>1181</v>
      </c>
      <c r="U16" s="468">
        <v>45698</v>
      </c>
      <c r="V16" s="469">
        <f t="shared" si="2"/>
        <v>45709</v>
      </c>
      <c r="W16" s="467" t="s">
        <v>1182</v>
      </c>
      <c r="X16" s="467"/>
    </row>
    <row r="17" spans="1:24">
      <c r="A17" s="387"/>
      <c r="B17" s="502"/>
      <c r="C17" s="503"/>
      <c r="D17" s="393" t="s">
        <v>286</v>
      </c>
      <c r="E17" s="393">
        <v>11</v>
      </c>
      <c r="F17" s="394">
        <f t="shared" si="0"/>
        <v>45229</v>
      </c>
      <c r="G17" s="394">
        <f t="shared" si="0"/>
        <v>45230</v>
      </c>
      <c r="H17" s="394">
        <f t="shared" si="0"/>
        <v>45231</v>
      </c>
      <c r="I17" s="394">
        <f t="shared" si="0"/>
        <v>45232</v>
      </c>
      <c r="J17" s="394">
        <f t="shared" si="0"/>
        <v>45233</v>
      </c>
      <c r="K17" s="395">
        <f t="shared" si="0"/>
        <v>45234</v>
      </c>
      <c r="L17" s="395">
        <f t="shared" si="0"/>
        <v>45235</v>
      </c>
      <c r="M17" s="392"/>
      <c r="P17" s="467" t="s">
        <v>1183</v>
      </c>
      <c r="Q17" s="468">
        <v>45698</v>
      </c>
      <c r="R17" s="469">
        <f t="shared" si="1"/>
        <v>45709</v>
      </c>
      <c r="S17" s="467" t="s">
        <v>1182</v>
      </c>
      <c r="T17" s="467" t="s">
        <v>1183</v>
      </c>
      <c r="U17" s="468">
        <f t="shared" si="4"/>
        <v>45712</v>
      </c>
      <c r="V17" s="469">
        <f t="shared" si="2"/>
        <v>45723</v>
      </c>
      <c r="W17" s="467" t="s">
        <v>1184</v>
      </c>
      <c r="X17" s="467"/>
    </row>
    <row r="18" spans="1:24">
      <c r="A18" s="387"/>
      <c r="B18" s="502" t="s">
        <v>234</v>
      </c>
      <c r="C18" s="503" t="s">
        <v>237</v>
      </c>
      <c r="D18" s="393" t="s">
        <v>285</v>
      </c>
      <c r="E18" s="393"/>
      <c r="F18" s="394">
        <f t="shared" si="0"/>
        <v>45236</v>
      </c>
      <c r="G18" s="394">
        <f t="shared" si="0"/>
        <v>45237</v>
      </c>
      <c r="H18" s="394">
        <f t="shared" si="0"/>
        <v>45238</v>
      </c>
      <c r="I18" s="394">
        <f t="shared" si="0"/>
        <v>45239</v>
      </c>
      <c r="J18" s="394">
        <f t="shared" si="0"/>
        <v>45240</v>
      </c>
      <c r="K18" s="395">
        <f t="shared" si="0"/>
        <v>45241</v>
      </c>
      <c r="L18" s="395">
        <f t="shared" si="0"/>
        <v>45242</v>
      </c>
      <c r="M18" s="392"/>
      <c r="P18" s="467" t="s">
        <v>1185</v>
      </c>
      <c r="Q18" s="468">
        <f>Q17+14</f>
        <v>45712</v>
      </c>
      <c r="R18" s="469">
        <f t="shared" si="1"/>
        <v>45723</v>
      </c>
      <c r="S18" s="467" t="s">
        <v>1184</v>
      </c>
      <c r="T18" s="467" t="s">
        <v>1185</v>
      </c>
      <c r="U18" s="468">
        <f t="shared" si="4"/>
        <v>45726</v>
      </c>
      <c r="V18" s="469">
        <f t="shared" si="2"/>
        <v>45737</v>
      </c>
      <c r="W18" s="467" t="s">
        <v>1186</v>
      </c>
      <c r="X18" s="467"/>
    </row>
    <row r="19" spans="1:24">
      <c r="A19" s="387"/>
      <c r="B19" s="502"/>
      <c r="C19" s="503"/>
      <c r="D19" s="393" t="s">
        <v>284</v>
      </c>
      <c r="E19" s="393"/>
      <c r="F19" s="394">
        <f t="shared" si="0"/>
        <v>45243</v>
      </c>
      <c r="G19" s="394">
        <f t="shared" si="0"/>
        <v>45244</v>
      </c>
      <c r="H19" s="394">
        <f t="shared" si="0"/>
        <v>45245</v>
      </c>
      <c r="I19" s="394">
        <f t="shared" si="0"/>
        <v>45246</v>
      </c>
      <c r="J19" s="394">
        <f t="shared" si="0"/>
        <v>45247</v>
      </c>
      <c r="K19" s="395">
        <f t="shared" si="0"/>
        <v>45248</v>
      </c>
      <c r="L19" s="395">
        <f t="shared" si="0"/>
        <v>45249</v>
      </c>
      <c r="M19" s="392"/>
      <c r="P19" s="467" t="s">
        <v>211</v>
      </c>
      <c r="Q19" s="468">
        <f t="shared" ref="Q19:Q24" si="5">Q18+14</f>
        <v>45726</v>
      </c>
      <c r="R19" s="469">
        <f t="shared" si="1"/>
        <v>45737</v>
      </c>
      <c r="S19" s="467" t="s">
        <v>1186</v>
      </c>
      <c r="T19" s="467" t="s">
        <v>211</v>
      </c>
      <c r="U19" s="468">
        <f t="shared" si="4"/>
        <v>45740</v>
      </c>
      <c r="V19" s="469">
        <f t="shared" si="2"/>
        <v>45751</v>
      </c>
      <c r="W19" s="467" t="s">
        <v>1187</v>
      </c>
      <c r="X19" s="467"/>
    </row>
    <row r="20" spans="1:24">
      <c r="A20" s="387"/>
      <c r="B20" s="502" t="s">
        <v>231</v>
      </c>
      <c r="C20" s="503" t="s">
        <v>234</v>
      </c>
      <c r="D20" s="393" t="s">
        <v>283</v>
      </c>
      <c r="E20" s="393"/>
      <c r="F20" s="394">
        <f t="shared" ref="F20:L35" si="6">$O$1-WEEKDAY($O$1,2)+COLUMN(A:A)+(ROW(17:17)-1)*7</f>
        <v>45250</v>
      </c>
      <c r="G20" s="394">
        <f t="shared" si="6"/>
        <v>45251</v>
      </c>
      <c r="H20" s="394">
        <f t="shared" si="6"/>
        <v>45252</v>
      </c>
      <c r="I20" s="394">
        <f t="shared" si="6"/>
        <v>45253</v>
      </c>
      <c r="J20" s="394">
        <f t="shared" si="6"/>
        <v>45254</v>
      </c>
      <c r="K20" s="395">
        <f t="shared" si="6"/>
        <v>45255</v>
      </c>
      <c r="L20" s="395">
        <f t="shared" si="6"/>
        <v>45256</v>
      </c>
      <c r="M20" s="392"/>
      <c r="P20" s="467" t="s">
        <v>208</v>
      </c>
      <c r="Q20" s="468">
        <f t="shared" si="5"/>
        <v>45740</v>
      </c>
      <c r="R20" s="469">
        <f t="shared" si="1"/>
        <v>45751</v>
      </c>
      <c r="S20" s="467" t="s">
        <v>1188</v>
      </c>
      <c r="T20" s="467" t="s">
        <v>208</v>
      </c>
      <c r="U20" s="468">
        <f t="shared" si="4"/>
        <v>45754</v>
      </c>
      <c r="V20" s="469">
        <f t="shared" si="2"/>
        <v>45765</v>
      </c>
      <c r="W20" s="467" t="s">
        <v>1189</v>
      </c>
      <c r="X20" s="467"/>
    </row>
    <row r="21" spans="1:24">
      <c r="A21" s="387"/>
      <c r="B21" s="502"/>
      <c r="C21" s="503"/>
      <c r="D21" s="393" t="s">
        <v>282</v>
      </c>
      <c r="E21" s="393">
        <v>12</v>
      </c>
      <c r="F21" s="394">
        <f t="shared" si="6"/>
        <v>45257</v>
      </c>
      <c r="G21" s="394">
        <f t="shared" si="6"/>
        <v>45258</v>
      </c>
      <c r="H21" s="394">
        <f t="shared" si="6"/>
        <v>45259</v>
      </c>
      <c r="I21" s="394">
        <f t="shared" si="6"/>
        <v>45260</v>
      </c>
      <c r="J21" s="394">
        <f t="shared" si="6"/>
        <v>45261</v>
      </c>
      <c r="K21" s="395">
        <f t="shared" si="6"/>
        <v>45262</v>
      </c>
      <c r="L21" s="395">
        <f t="shared" si="6"/>
        <v>45263</v>
      </c>
      <c r="M21" s="392"/>
      <c r="P21" s="467" t="s">
        <v>205</v>
      </c>
      <c r="Q21" s="468">
        <f t="shared" si="5"/>
        <v>45754</v>
      </c>
      <c r="R21" s="469">
        <f t="shared" si="1"/>
        <v>45765</v>
      </c>
      <c r="S21" s="467" t="s">
        <v>1189</v>
      </c>
      <c r="T21" s="467" t="s">
        <v>205</v>
      </c>
      <c r="U21" s="468">
        <f t="shared" si="4"/>
        <v>45768</v>
      </c>
      <c r="V21" s="469">
        <f t="shared" si="2"/>
        <v>45779</v>
      </c>
      <c r="W21" s="467" t="s">
        <v>1190</v>
      </c>
      <c r="X21" s="467"/>
    </row>
    <row r="22" spans="1:24">
      <c r="A22" s="387"/>
      <c r="B22" s="502" t="s">
        <v>228</v>
      </c>
      <c r="C22" s="503" t="s">
        <v>231</v>
      </c>
      <c r="D22" s="393" t="s">
        <v>281</v>
      </c>
      <c r="E22" s="393"/>
      <c r="F22" s="394">
        <f t="shared" si="6"/>
        <v>45264</v>
      </c>
      <c r="G22" s="394">
        <f t="shared" si="6"/>
        <v>45265</v>
      </c>
      <c r="H22" s="394">
        <f t="shared" si="6"/>
        <v>45266</v>
      </c>
      <c r="I22" s="394">
        <f t="shared" si="6"/>
        <v>45267</v>
      </c>
      <c r="J22" s="394">
        <f t="shared" si="6"/>
        <v>45268</v>
      </c>
      <c r="K22" s="395">
        <f t="shared" si="6"/>
        <v>45269</v>
      </c>
      <c r="L22" s="395">
        <f t="shared" si="6"/>
        <v>45270</v>
      </c>
      <c r="M22" s="392"/>
      <c r="P22" s="467" t="s">
        <v>202</v>
      </c>
      <c r="Q22" s="468">
        <f t="shared" si="5"/>
        <v>45768</v>
      </c>
      <c r="R22" s="469">
        <f t="shared" si="1"/>
        <v>45779</v>
      </c>
      <c r="S22" s="467" t="s">
        <v>1191</v>
      </c>
      <c r="T22" s="467" t="s">
        <v>202</v>
      </c>
      <c r="U22" s="468">
        <f t="shared" si="4"/>
        <v>45782</v>
      </c>
      <c r="V22" s="469">
        <f t="shared" si="2"/>
        <v>45793</v>
      </c>
      <c r="W22" s="467" t="s">
        <v>1192</v>
      </c>
      <c r="X22" s="467"/>
    </row>
    <row r="23" spans="1:24">
      <c r="A23" s="387"/>
      <c r="B23" s="502"/>
      <c r="C23" s="503"/>
      <c r="D23" s="393" t="s">
        <v>280</v>
      </c>
      <c r="E23" s="393"/>
      <c r="F23" s="394">
        <f t="shared" si="6"/>
        <v>45271</v>
      </c>
      <c r="G23" s="394">
        <f t="shared" si="6"/>
        <v>45272</v>
      </c>
      <c r="H23" s="394">
        <f t="shared" si="6"/>
        <v>45273</v>
      </c>
      <c r="I23" s="394">
        <f t="shared" si="6"/>
        <v>45274</v>
      </c>
      <c r="J23" s="394">
        <f t="shared" si="6"/>
        <v>45275</v>
      </c>
      <c r="K23" s="395">
        <f t="shared" si="6"/>
        <v>45276</v>
      </c>
      <c r="L23" s="395">
        <f t="shared" si="6"/>
        <v>45277</v>
      </c>
      <c r="M23" s="392"/>
      <c r="P23" s="467" t="s">
        <v>199</v>
      </c>
      <c r="Q23" s="468">
        <f t="shared" si="5"/>
        <v>45782</v>
      </c>
      <c r="R23" s="469">
        <f t="shared" si="1"/>
        <v>45793</v>
      </c>
      <c r="S23" s="467" t="s">
        <v>1193</v>
      </c>
      <c r="T23" s="467" t="s">
        <v>199</v>
      </c>
      <c r="U23" s="468">
        <f t="shared" si="4"/>
        <v>45796</v>
      </c>
      <c r="V23" s="469">
        <f t="shared" si="2"/>
        <v>45807</v>
      </c>
      <c r="W23" s="467" t="s">
        <v>1194</v>
      </c>
      <c r="X23" s="467"/>
    </row>
    <row r="24" spans="1:24">
      <c r="A24" s="387"/>
      <c r="B24" s="502" t="s">
        <v>221</v>
      </c>
      <c r="C24" s="503" t="s">
        <v>228</v>
      </c>
      <c r="D24" s="393" t="s">
        <v>279</v>
      </c>
      <c r="E24" s="393"/>
      <c r="F24" s="394">
        <f t="shared" si="6"/>
        <v>45278</v>
      </c>
      <c r="G24" s="394">
        <f t="shared" si="6"/>
        <v>45279</v>
      </c>
      <c r="H24" s="394">
        <f t="shared" si="6"/>
        <v>45280</v>
      </c>
      <c r="I24" s="394">
        <f t="shared" si="6"/>
        <v>45281</v>
      </c>
      <c r="J24" s="394">
        <f t="shared" si="6"/>
        <v>45282</v>
      </c>
      <c r="K24" s="395">
        <f t="shared" si="6"/>
        <v>45283</v>
      </c>
      <c r="L24" s="395">
        <f t="shared" si="6"/>
        <v>45284</v>
      </c>
      <c r="M24" s="392"/>
      <c r="P24" s="467" t="s">
        <v>196</v>
      </c>
      <c r="Q24" s="468">
        <f t="shared" si="5"/>
        <v>45796</v>
      </c>
      <c r="R24" s="469">
        <f t="shared" si="1"/>
        <v>45807</v>
      </c>
      <c r="S24" s="467" t="s">
        <v>1194</v>
      </c>
      <c r="T24" s="467" t="s">
        <v>196</v>
      </c>
      <c r="U24" s="468">
        <f t="shared" si="4"/>
        <v>45810</v>
      </c>
      <c r="V24" s="469">
        <f t="shared" si="2"/>
        <v>45821</v>
      </c>
      <c r="W24" s="467" t="s">
        <v>1195</v>
      </c>
      <c r="X24" s="467"/>
    </row>
    <row r="25" spans="1:24">
      <c r="A25" s="387"/>
      <c r="B25" s="502"/>
      <c r="C25" s="503"/>
      <c r="D25" s="393" t="s">
        <v>278</v>
      </c>
      <c r="E25" s="393"/>
      <c r="F25" s="394">
        <f t="shared" si="6"/>
        <v>45285</v>
      </c>
      <c r="G25" s="394">
        <f t="shared" si="6"/>
        <v>45286</v>
      </c>
      <c r="H25" s="394">
        <f t="shared" si="6"/>
        <v>45287</v>
      </c>
      <c r="I25" s="394">
        <f t="shared" si="6"/>
        <v>45288</v>
      </c>
      <c r="J25" s="394">
        <f t="shared" si="6"/>
        <v>45289</v>
      </c>
      <c r="K25" s="395">
        <f t="shared" si="6"/>
        <v>45290</v>
      </c>
      <c r="L25" s="395">
        <f t="shared" si="6"/>
        <v>45291</v>
      </c>
      <c r="M25" s="392"/>
    </row>
    <row r="26" spans="1:24">
      <c r="A26" s="387"/>
      <c r="B26" s="502" t="s">
        <v>218</v>
      </c>
      <c r="C26" s="503" t="s">
        <v>221</v>
      </c>
      <c r="D26" s="393" t="s">
        <v>277</v>
      </c>
      <c r="E26" s="397">
        <v>1</v>
      </c>
      <c r="F26" s="394">
        <f t="shared" si="6"/>
        <v>45292</v>
      </c>
      <c r="G26" s="394">
        <f t="shared" si="6"/>
        <v>45293</v>
      </c>
      <c r="H26" s="394">
        <f t="shared" si="6"/>
        <v>45294</v>
      </c>
      <c r="I26" s="394">
        <f t="shared" si="6"/>
        <v>45295</v>
      </c>
      <c r="J26" s="394">
        <f t="shared" si="6"/>
        <v>45296</v>
      </c>
      <c r="K26" s="395">
        <f t="shared" si="6"/>
        <v>45297</v>
      </c>
      <c r="L26" s="395">
        <f t="shared" si="6"/>
        <v>45298</v>
      </c>
      <c r="M26" s="392"/>
    </row>
    <row r="27" spans="1:24">
      <c r="A27" s="387"/>
      <c r="B27" s="502"/>
      <c r="C27" s="503"/>
      <c r="D27" s="393" t="s">
        <v>276</v>
      </c>
      <c r="E27" s="397"/>
      <c r="F27" s="394">
        <f t="shared" si="6"/>
        <v>45299</v>
      </c>
      <c r="G27" s="394">
        <f t="shared" si="6"/>
        <v>45300</v>
      </c>
      <c r="H27" s="394">
        <f t="shared" si="6"/>
        <v>45301</v>
      </c>
      <c r="I27" s="394">
        <f t="shared" si="6"/>
        <v>45302</v>
      </c>
      <c r="J27" s="394">
        <f t="shared" si="6"/>
        <v>45303</v>
      </c>
      <c r="K27" s="395">
        <f t="shared" si="6"/>
        <v>45304</v>
      </c>
      <c r="L27" s="395">
        <f t="shared" si="6"/>
        <v>45305</v>
      </c>
      <c r="M27" s="392"/>
    </row>
    <row r="28" spans="1:24">
      <c r="A28" s="387"/>
      <c r="B28" s="511" t="s">
        <v>484</v>
      </c>
      <c r="C28" s="514" t="s">
        <v>484</v>
      </c>
      <c r="D28" s="398" t="s">
        <v>275</v>
      </c>
      <c r="E28" s="398"/>
      <c r="F28" s="399">
        <f t="shared" si="6"/>
        <v>45306</v>
      </c>
      <c r="G28" s="399">
        <f t="shared" si="6"/>
        <v>45307</v>
      </c>
      <c r="H28" s="399">
        <f t="shared" si="6"/>
        <v>45308</v>
      </c>
      <c r="I28" s="399">
        <f t="shared" si="6"/>
        <v>45309</v>
      </c>
      <c r="J28" s="399">
        <f t="shared" si="6"/>
        <v>45310</v>
      </c>
      <c r="K28" s="400">
        <f t="shared" si="6"/>
        <v>45311</v>
      </c>
      <c r="L28" s="400">
        <f t="shared" si="6"/>
        <v>45312</v>
      </c>
      <c r="M28" s="401" t="s">
        <v>938</v>
      </c>
    </row>
    <row r="29" spans="1:24">
      <c r="A29" s="387"/>
      <c r="B29" s="512"/>
      <c r="C29" s="515"/>
      <c r="D29" s="398" t="s">
        <v>274</v>
      </c>
      <c r="E29" s="398"/>
      <c r="F29" s="399">
        <f t="shared" si="6"/>
        <v>45313</v>
      </c>
      <c r="G29" s="400">
        <f t="shared" si="6"/>
        <v>45314</v>
      </c>
      <c r="H29" s="400">
        <f t="shared" si="6"/>
        <v>45315</v>
      </c>
      <c r="I29" s="400">
        <f t="shared" si="6"/>
        <v>45316</v>
      </c>
      <c r="J29" s="400">
        <f t="shared" si="6"/>
        <v>45317</v>
      </c>
      <c r="K29" s="400">
        <f t="shared" si="6"/>
        <v>45318</v>
      </c>
      <c r="L29" s="400">
        <f t="shared" si="6"/>
        <v>45319</v>
      </c>
      <c r="M29" s="402" t="s">
        <v>939</v>
      </c>
    </row>
    <row r="30" spans="1:24">
      <c r="A30" s="387"/>
      <c r="B30" s="513"/>
      <c r="C30" s="516"/>
      <c r="D30" s="398" t="s">
        <v>273</v>
      </c>
      <c r="E30" s="398">
        <v>2</v>
      </c>
      <c r="F30" s="399">
        <f t="shared" si="6"/>
        <v>45320</v>
      </c>
      <c r="G30" s="403">
        <f t="shared" si="6"/>
        <v>45321</v>
      </c>
      <c r="H30" s="403">
        <f t="shared" si="6"/>
        <v>45322</v>
      </c>
      <c r="I30" s="403">
        <f t="shared" si="6"/>
        <v>45323</v>
      </c>
      <c r="J30" s="403">
        <f t="shared" si="6"/>
        <v>45324</v>
      </c>
      <c r="K30" s="400">
        <f t="shared" si="6"/>
        <v>45325</v>
      </c>
      <c r="L30" s="400">
        <f t="shared" si="6"/>
        <v>45326</v>
      </c>
      <c r="M30" s="404"/>
    </row>
    <row r="31" spans="1:24">
      <c r="A31" s="387"/>
      <c r="B31" s="517" t="s">
        <v>476</v>
      </c>
      <c r="C31" s="519" t="s">
        <v>218</v>
      </c>
      <c r="D31" s="405" t="s">
        <v>272</v>
      </c>
      <c r="E31" s="405"/>
      <c r="F31" s="406">
        <f t="shared" si="6"/>
        <v>45327</v>
      </c>
      <c r="G31" s="406">
        <f t="shared" si="6"/>
        <v>45328</v>
      </c>
      <c r="H31" s="406">
        <f t="shared" si="6"/>
        <v>45329</v>
      </c>
      <c r="I31" s="406">
        <f t="shared" si="6"/>
        <v>45330</v>
      </c>
      <c r="J31" s="406">
        <f t="shared" si="6"/>
        <v>45331</v>
      </c>
      <c r="K31" s="407">
        <f t="shared" si="6"/>
        <v>45332</v>
      </c>
      <c r="L31" s="407">
        <f t="shared" si="6"/>
        <v>45333</v>
      </c>
      <c r="M31" s="408" t="s">
        <v>479</v>
      </c>
    </row>
    <row r="32" spans="1:24">
      <c r="A32" s="387"/>
      <c r="B32" s="518"/>
      <c r="C32" s="520"/>
      <c r="D32" s="405" t="s">
        <v>271</v>
      </c>
      <c r="E32" s="405"/>
      <c r="F32" s="406">
        <f t="shared" si="6"/>
        <v>45334</v>
      </c>
      <c r="G32" s="406">
        <f t="shared" si="6"/>
        <v>45335</v>
      </c>
      <c r="H32" s="406">
        <f t="shared" si="6"/>
        <v>45336</v>
      </c>
      <c r="I32" s="406">
        <f t="shared" si="6"/>
        <v>45337</v>
      </c>
      <c r="J32" s="406">
        <f t="shared" si="6"/>
        <v>45338</v>
      </c>
      <c r="K32" s="407">
        <f t="shared" si="6"/>
        <v>45339</v>
      </c>
      <c r="L32" s="407">
        <f t="shared" si="6"/>
        <v>45340</v>
      </c>
      <c r="M32" s="392"/>
    </row>
    <row r="33" spans="1:13">
      <c r="A33" s="387"/>
      <c r="B33" s="507" t="s">
        <v>478</v>
      </c>
      <c r="C33" s="509" t="s">
        <v>476</v>
      </c>
      <c r="D33" s="393" t="s">
        <v>270</v>
      </c>
      <c r="E33" s="393"/>
      <c r="F33" s="394">
        <f t="shared" si="6"/>
        <v>45341</v>
      </c>
      <c r="G33" s="394">
        <f t="shared" si="6"/>
        <v>45342</v>
      </c>
      <c r="H33" s="394">
        <f t="shared" si="6"/>
        <v>45343</v>
      </c>
      <c r="I33" s="394">
        <f t="shared" si="6"/>
        <v>45344</v>
      </c>
      <c r="J33" s="394">
        <f t="shared" si="6"/>
        <v>45345</v>
      </c>
      <c r="K33" s="395">
        <f t="shared" si="6"/>
        <v>45346</v>
      </c>
      <c r="L33" s="395">
        <f t="shared" si="6"/>
        <v>45347</v>
      </c>
      <c r="M33" s="408"/>
    </row>
    <row r="34" spans="1:13">
      <c r="A34" s="387"/>
      <c r="B34" s="508"/>
      <c r="C34" s="510"/>
      <c r="D34" s="393" t="s">
        <v>269</v>
      </c>
      <c r="E34" s="393">
        <v>3</v>
      </c>
      <c r="F34" s="394">
        <f t="shared" si="6"/>
        <v>45348</v>
      </c>
      <c r="G34" s="394">
        <f t="shared" si="6"/>
        <v>45349</v>
      </c>
      <c r="H34" s="394">
        <f t="shared" si="6"/>
        <v>45350</v>
      </c>
      <c r="I34" s="394">
        <f t="shared" si="6"/>
        <v>45351</v>
      </c>
      <c r="J34" s="394">
        <f t="shared" si="6"/>
        <v>45352</v>
      </c>
      <c r="K34" s="395">
        <f t="shared" si="6"/>
        <v>45353</v>
      </c>
      <c r="L34" s="395">
        <f t="shared" si="6"/>
        <v>45354</v>
      </c>
      <c r="M34" s="392"/>
    </row>
    <row r="35" spans="1:13">
      <c r="A35" s="387"/>
      <c r="B35" s="507" t="s">
        <v>211</v>
      </c>
      <c r="C35" s="509" t="s">
        <v>478</v>
      </c>
      <c r="D35" s="393" t="s">
        <v>268</v>
      </c>
      <c r="E35" s="393"/>
      <c r="F35" s="394">
        <f t="shared" si="6"/>
        <v>45355</v>
      </c>
      <c r="G35" s="394">
        <f t="shared" si="6"/>
        <v>45356</v>
      </c>
      <c r="H35" s="394">
        <f t="shared" si="6"/>
        <v>45357</v>
      </c>
      <c r="I35" s="394">
        <f t="shared" si="6"/>
        <v>45358</v>
      </c>
      <c r="J35" s="394">
        <f t="shared" si="6"/>
        <v>45359</v>
      </c>
      <c r="K35" s="395">
        <f t="shared" si="6"/>
        <v>45360</v>
      </c>
      <c r="L35" s="395">
        <f t="shared" si="6"/>
        <v>45361</v>
      </c>
      <c r="M35" s="392"/>
    </row>
    <row r="36" spans="1:13">
      <c r="A36" s="387"/>
      <c r="B36" s="508"/>
      <c r="C36" s="510"/>
      <c r="D36" s="393" t="s">
        <v>267</v>
      </c>
      <c r="E36" s="393"/>
      <c r="F36" s="394">
        <f t="shared" ref="F36:L51" si="7">$O$1-WEEKDAY($O$1,2)+COLUMN(A:A)+(ROW(33:33)-1)*7</f>
        <v>45362</v>
      </c>
      <c r="G36" s="394">
        <f t="shared" si="7"/>
        <v>45363</v>
      </c>
      <c r="H36" s="394">
        <f t="shared" si="7"/>
        <v>45364</v>
      </c>
      <c r="I36" s="394">
        <f t="shared" si="7"/>
        <v>45365</v>
      </c>
      <c r="J36" s="394">
        <f t="shared" si="7"/>
        <v>45366</v>
      </c>
      <c r="K36" s="395">
        <f t="shared" si="7"/>
        <v>45367</v>
      </c>
      <c r="L36" s="395">
        <f t="shared" si="7"/>
        <v>45368</v>
      </c>
      <c r="M36" s="392"/>
    </row>
    <row r="37" spans="1:13">
      <c r="A37" s="387"/>
      <c r="B37" s="507" t="s">
        <v>208</v>
      </c>
      <c r="C37" s="509" t="s">
        <v>211</v>
      </c>
      <c r="D37" s="393" t="s">
        <v>266</v>
      </c>
      <c r="E37" s="393"/>
      <c r="F37" s="394">
        <f t="shared" si="7"/>
        <v>45369</v>
      </c>
      <c r="G37" s="394">
        <f t="shared" si="7"/>
        <v>45370</v>
      </c>
      <c r="H37" s="394">
        <f t="shared" si="7"/>
        <v>45371</v>
      </c>
      <c r="I37" s="394">
        <f t="shared" si="7"/>
        <v>45372</v>
      </c>
      <c r="J37" s="394">
        <f t="shared" si="7"/>
        <v>45373</v>
      </c>
      <c r="K37" s="395">
        <f t="shared" si="7"/>
        <v>45374</v>
      </c>
      <c r="L37" s="395">
        <f t="shared" si="7"/>
        <v>45375</v>
      </c>
      <c r="M37" s="392"/>
    </row>
    <row r="38" spans="1:13">
      <c r="A38" s="387"/>
      <c r="B38" s="508"/>
      <c r="C38" s="510"/>
      <c r="D38" s="393" t="s">
        <v>265</v>
      </c>
      <c r="E38" s="393"/>
      <c r="F38" s="394">
        <f t="shared" si="7"/>
        <v>45376</v>
      </c>
      <c r="G38" s="394">
        <f t="shared" si="7"/>
        <v>45377</v>
      </c>
      <c r="H38" s="394">
        <f t="shared" si="7"/>
        <v>45378</v>
      </c>
      <c r="I38" s="394">
        <f t="shared" si="7"/>
        <v>45379</v>
      </c>
      <c r="J38" s="394">
        <f t="shared" si="7"/>
        <v>45380</v>
      </c>
      <c r="K38" s="395">
        <f t="shared" si="7"/>
        <v>45381</v>
      </c>
      <c r="L38" s="395">
        <f t="shared" si="7"/>
        <v>45382</v>
      </c>
      <c r="M38" s="392"/>
    </row>
    <row r="39" spans="1:13">
      <c r="A39" s="387"/>
      <c r="B39" s="507" t="s">
        <v>205</v>
      </c>
      <c r="C39" s="509" t="s">
        <v>208</v>
      </c>
      <c r="D39" s="393" t="s">
        <v>264</v>
      </c>
      <c r="E39" s="393">
        <v>4</v>
      </c>
      <c r="F39" s="394">
        <f t="shared" si="7"/>
        <v>45383</v>
      </c>
      <c r="G39" s="394">
        <f t="shared" si="7"/>
        <v>45384</v>
      </c>
      <c r="H39" s="394">
        <f t="shared" si="7"/>
        <v>45385</v>
      </c>
      <c r="I39" s="394">
        <f t="shared" si="7"/>
        <v>45386</v>
      </c>
      <c r="J39" s="394">
        <f t="shared" si="7"/>
        <v>45387</v>
      </c>
      <c r="K39" s="395">
        <f t="shared" si="7"/>
        <v>45388</v>
      </c>
      <c r="L39" s="395">
        <f t="shared" si="7"/>
        <v>45389</v>
      </c>
      <c r="M39" s="392"/>
    </row>
    <row r="40" spans="1:13">
      <c r="A40" s="387"/>
      <c r="B40" s="508"/>
      <c r="C40" s="510"/>
      <c r="D40" s="393" t="s">
        <v>263</v>
      </c>
      <c r="E40" s="393"/>
      <c r="F40" s="394">
        <f t="shared" si="7"/>
        <v>45390</v>
      </c>
      <c r="G40" s="394">
        <f t="shared" si="7"/>
        <v>45391</v>
      </c>
      <c r="H40" s="394">
        <f t="shared" si="7"/>
        <v>45392</v>
      </c>
      <c r="I40" s="394">
        <f t="shared" si="7"/>
        <v>45393</v>
      </c>
      <c r="J40" s="394">
        <f t="shared" si="7"/>
        <v>45394</v>
      </c>
      <c r="K40" s="395">
        <f t="shared" si="7"/>
        <v>45395</v>
      </c>
      <c r="L40" s="395">
        <f t="shared" si="7"/>
        <v>45396</v>
      </c>
      <c r="M40" s="392"/>
    </row>
    <row r="41" spans="1:13">
      <c r="A41" s="387"/>
      <c r="B41" s="507" t="s">
        <v>202</v>
      </c>
      <c r="C41" s="509" t="s">
        <v>205</v>
      </c>
      <c r="D41" s="393" t="s">
        <v>262</v>
      </c>
      <c r="E41" s="393"/>
      <c r="F41" s="394">
        <f t="shared" si="7"/>
        <v>45397</v>
      </c>
      <c r="G41" s="394">
        <f t="shared" si="7"/>
        <v>45398</v>
      </c>
      <c r="H41" s="394">
        <f t="shared" si="7"/>
        <v>45399</v>
      </c>
      <c r="I41" s="394">
        <f t="shared" si="7"/>
        <v>45400</v>
      </c>
      <c r="J41" s="394">
        <f t="shared" si="7"/>
        <v>45401</v>
      </c>
      <c r="K41" s="395">
        <f t="shared" si="7"/>
        <v>45402</v>
      </c>
      <c r="L41" s="395">
        <f t="shared" si="7"/>
        <v>45403</v>
      </c>
      <c r="M41" s="392"/>
    </row>
    <row r="42" spans="1:13">
      <c r="A42" s="387"/>
      <c r="B42" s="508"/>
      <c r="C42" s="510"/>
      <c r="D42" s="393" t="s">
        <v>261</v>
      </c>
      <c r="E42" s="393"/>
      <c r="F42" s="394">
        <f t="shared" si="7"/>
        <v>45404</v>
      </c>
      <c r="G42" s="394">
        <f t="shared" si="7"/>
        <v>45405</v>
      </c>
      <c r="H42" s="394">
        <f t="shared" si="7"/>
        <v>45406</v>
      </c>
      <c r="I42" s="394">
        <f t="shared" si="7"/>
        <v>45407</v>
      </c>
      <c r="J42" s="394">
        <f t="shared" si="7"/>
        <v>45408</v>
      </c>
      <c r="K42" s="395">
        <f t="shared" si="7"/>
        <v>45409</v>
      </c>
      <c r="L42" s="395">
        <f t="shared" si="7"/>
        <v>45410</v>
      </c>
      <c r="M42" s="392"/>
    </row>
    <row r="43" spans="1:13">
      <c r="A43" s="387"/>
      <c r="B43" s="507" t="s">
        <v>199</v>
      </c>
      <c r="C43" s="509" t="s">
        <v>202</v>
      </c>
      <c r="D43" s="393" t="s">
        <v>260</v>
      </c>
      <c r="E43" s="393">
        <v>5</v>
      </c>
      <c r="F43" s="394">
        <f t="shared" si="7"/>
        <v>45411</v>
      </c>
      <c r="G43" s="394">
        <f t="shared" si="7"/>
        <v>45412</v>
      </c>
      <c r="H43" s="394">
        <f t="shared" si="7"/>
        <v>45413</v>
      </c>
      <c r="I43" s="394">
        <f t="shared" si="7"/>
        <v>45414</v>
      </c>
      <c r="J43" s="394">
        <f t="shared" si="7"/>
        <v>45415</v>
      </c>
      <c r="K43" s="395">
        <f t="shared" si="7"/>
        <v>45416</v>
      </c>
      <c r="L43" s="395">
        <f t="shared" si="7"/>
        <v>45417</v>
      </c>
      <c r="M43" s="392"/>
    </row>
    <row r="44" spans="1:13">
      <c r="A44" s="387"/>
      <c r="B44" s="508"/>
      <c r="C44" s="510"/>
      <c r="D44" s="393" t="s">
        <v>259</v>
      </c>
      <c r="E44" s="393"/>
      <c r="F44" s="394">
        <f t="shared" si="7"/>
        <v>45418</v>
      </c>
      <c r="G44" s="394">
        <f t="shared" si="7"/>
        <v>45419</v>
      </c>
      <c r="H44" s="394">
        <f t="shared" si="7"/>
        <v>45420</v>
      </c>
      <c r="I44" s="394">
        <f t="shared" si="7"/>
        <v>45421</v>
      </c>
      <c r="J44" s="394">
        <f t="shared" si="7"/>
        <v>45422</v>
      </c>
      <c r="K44" s="395">
        <f t="shared" si="7"/>
        <v>45423</v>
      </c>
      <c r="L44" s="395">
        <f t="shared" si="7"/>
        <v>45424</v>
      </c>
      <c r="M44" s="392"/>
    </row>
    <row r="45" spans="1:13">
      <c r="A45" s="387"/>
      <c r="B45" s="507" t="s">
        <v>196</v>
      </c>
      <c r="C45" s="509" t="s">
        <v>199</v>
      </c>
      <c r="D45" s="393" t="s">
        <v>258</v>
      </c>
      <c r="E45" s="393"/>
      <c r="F45" s="394">
        <f t="shared" si="7"/>
        <v>45425</v>
      </c>
      <c r="G45" s="394">
        <f t="shared" si="7"/>
        <v>45426</v>
      </c>
      <c r="H45" s="394">
        <f t="shared" si="7"/>
        <v>45427</v>
      </c>
      <c r="I45" s="394">
        <f t="shared" si="7"/>
        <v>45428</v>
      </c>
      <c r="J45" s="394">
        <f t="shared" si="7"/>
        <v>45429</v>
      </c>
      <c r="K45" s="395">
        <f t="shared" si="7"/>
        <v>45430</v>
      </c>
      <c r="L45" s="395">
        <f t="shared" si="7"/>
        <v>45431</v>
      </c>
      <c r="M45" s="392"/>
    </row>
    <row r="46" spans="1:13">
      <c r="A46" s="387"/>
      <c r="B46" s="508"/>
      <c r="C46" s="510"/>
      <c r="D46" s="393" t="s">
        <v>257</v>
      </c>
      <c r="E46" s="393"/>
      <c r="F46" s="394">
        <f t="shared" si="7"/>
        <v>45432</v>
      </c>
      <c r="G46" s="394">
        <f t="shared" si="7"/>
        <v>45433</v>
      </c>
      <c r="H46" s="394">
        <f t="shared" si="7"/>
        <v>45434</v>
      </c>
      <c r="I46" s="394">
        <f t="shared" si="7"/>
        <v>45435</v>
      </c>
      <c r="J46" s="394">
        <f t="shared" si="7"/>
        <v>45436</v>
      </c>
      <c r="K46" s="395">
        <f t="shared" si="7"/>
        <v>45437</v>
      </c>
      <c r="L46" s="395">
        <f t="shared" si="7"/>
        <v>45438</v>
      </c>
      <c r="M46" s="409" t="s">
        <v>480</v>
      </c>
    </row>
    <row r="47" spans="1:13">
      <c r="A47" s="387"/>
      <c r="B47" s="507" t="s">
        <v>940</v>
      </c>
      <c r="C47" s="509" t="s">
        <v>196</v>
      </c>
      <c r="D47" s="393" t="s">
        <v>256</v>
      </c>
      <c r="E47" s="393">
        <v>6</v>
      </c>
      <c r="F47" s="394">
        <f t="shared" si="7"/>
        <v>45439</v>
      </c>
      <c r="G47" s="394">
        <f t="shared" si="7"/>
        <v>45440</v>
      </c>
      <c r="H47" s="394">
        <f t="shared" si="7"/>
        <v>45441</v>
      </c>
      <c r="I47" s="394">
        <f t="shared" si="7"/>
        <v>45442</v>
      </c>
      <c r="J47" s="394">
        <f t="shared" si="7"/>
        <v>45443</v>
      </c>
      <c r="K47" s="395">
        <f t="shared" si="7"/>
        <v>45444</v>
      </c>
      <c r="L47" s="395">
        <f t="shared" si="7"/>
        <v>45445</v>
      </c>
      <c r="M47" s="392"/>
    </row>
    <row r="48" spans="1:13">
      <c r="A48" s="387"/>
      <c r="B48" s="508"/>
      <c r="C48" s="510"/>
      <c r="D48" s="393" t="s">
        <v>255</v>
      </c>
      <c r="E48" s="393"/>
      <c r="F48" s="394">
        <f t="shared" si="7"/>
        <v>45446</v>
      </c>
      <c r="G48" s="394">
        <f t="shared" si="7"/>
        <v>45447</v>
      </c>
      <c r="H48" s="394">
        <f t="shared" si="7"/>
        <v>45448</v>
      </c>
      <c r="I48" s="394">
        <f t="shared" si="7"/>
        <v>45449</v>
      </c>
      <c r="J48" s="394">
        <f t="shared" si="7"/>
        <v>45450</v>
      </c>
      <c r="K48" s="395">
        <f t="shared" si="7"/>
        <v>45451</v>
      </c>
      <c r="L48" s="395">
        <f t="shared" si="7"/>
        <v>45452</v>
      </c>
      <c r="M48" s="396" t="s">
        <v>941</v>
      </c>
    </row>
    <row r="49" spans="1:13">
      <c r="A49" s="410"/>
      <c r="B49" s="521" t="s">
        <v>942</v>
      </c>
      <c r="C49" s="523" t="s">
        <v>481</v>
      </c>
      <c r="D49" s="398" t="s">
        <v>481</v>
      </c>
      <c r="E49" s="398"/>
      <c r="F49" s="399">
        <f t="shared" si="7"/>
        <v>45453</v>
      </c>
      <c r="G49" s="399">
        <f t="shared" si="7"/>
        <v>45454</v>
      </c>
      <c r="H49" s="399">
        <f t="shared" si="7"/>
        <v>45455</v>
      </c>
      <c r="I49" s="399">
        <f t="shared" si="7"/>
        <v>45456</v>
      </c>
      <c r="J49" s="399">
        <f t="shared" si="7"/>
        <v>45457</v>
      </c>
      <c r="K49" s="400">
        <f t="shared" si="7"/>
        <v>45458</v>
      </c>
      <c r="L49" s="400">
        <f t="shared" si="7"/>
        <v>45459</v>
      </c>
      <c r="M49" s="411" t="s">
        <v>482</v>
      </c>
    </row>
    <row r="50" spans="1:13">
      <c r="A50" s="410"/>
      <c r="B50" s="521"/>
      <c r="C50" s="523"/>
      <c r="D50" s="398" t="s">
        <v>481</v>
      </c>
      <c r="E50" s="398"/>
      <c r="F50" s="399">
        <f t="shared" si="7"/>
        <v>45460</v>
      </c>
      <c r="G50" s="399">
        <f t="shared" si="7"/>
        <v>45461</v>
      </c>
      <c r="H50" s="399">
        <f t="shared" si="7"/>
        <v>45462</v>
      </c>
      <c r="I50" s="399">
        <f t="shared" si="7"/>
        <v>45463</v>
      </c>
      <c r="J50" s="399">
        <f t="shared" si="7"/>
        <v>45464</v>
      </c>
      <c r="K50" s="400">
        <f t="shared" si="7"/>
        <v>45465</v>
      </c>
      <c r="L50" s="400">
        <f t="shared" si="7"/>
        <v>45466</v>
      </c>
      <c r="M50" s="411"/>
    </row>
    <row r="51" spans="1:13">
      <c r="A51" s="410"/>
      <c r="B51" s="521"/>
      <c r="C51" s="523"/>
      <c r="D51" s="398" t="s">
        <v>481</v>
      </c>
      <c r="E51" s="398"/>
      <c r="F51" s="399">
        <f t="shared" si="7"/>
        <v>45467</v>
      </c>
      <c r="G51" s="399">
        <f t="shared" si="7"/>
        <v>45468</v>
      </c>
      <c r="H51" s="399">
        <f t="shared" si="7"/>
        <v>45469</v>
      </c>
      <c r="I51" s="399">
        <f t="shared" si="7"/>
        <v>45470</v>
      </c>
      <c r="J51" s="399">
        <f t="shared" si="7"/>
        <v>45471</v>
      </c>
      <c r="K51" s="400">
        <f t="shared" si="7"/>
        <v>45472</v>
      </c>
      <c r="L51" s="400">
        <f t="shared" si="7"/>
        <v>45473</v>
      </c>
      <c r="M51" s="411"/>
    </row>
    <row r="52" spans="1:13">
      <c r="A52" s="410"/>
      <c r="B52" s="521"/>
      <c r="C52" s="523"/>
      <c r="D52" s="398" t="s">
        <v>481</v>
      </c>
      <c r="E52" s="398">
        <v>7</v>
      </c>
      <c r="F52" s="399">
        <f t="shared" ref="F52:L67" si="8">$O$1-WEEKDAY($O$1,2)+COLUMN(A:A)+(ROW(49:49)-1)*7</f>
        <v>45474</v>
      </c>
      <c r="G52" s="399">
        <f t="shared" si="8"/>
        <v>45475</v>
      </c>
      <c r="H52" s="399">
        <f t="shared" si="8"/>
        <v>45476</v>
      </c>
      <c r="I52" s="399">
        <f t="shared" si="8"/>
        <v>45477</v>
      </c>
      <c r="J52" s="399">
        <f t="shared" si="8"/>
        <v>45478</v>
      </c>
      <c r="K52" s="400">
        <f t="shared" si="8"/>
        <v>45479</v>
      </c>
      <c r="L52" s="400">
        <f t="shared" si="8"/>
        <v>45480</v>
      </c>
      <c r="M52" s="411"/>
    </row>
    <row r="53" spans="1:13">
      <c r="A53" s="410"/>
      <c r="B53" s="521"/>
      <c r="C53" s="523"/>
      <c r="D53" s="398" t="s">
        <v>481</v>
      </c>
      <c r="E53" s="398"/>
      <c r="F53" s="399">
        <f t="shared" si="8"/>
        <v>45481</v>
      </c>
      <c r="G53" s="399">
        <f t="shared" si="8"/>
        <v>45482</v>
      </c>
      <c r="H53" s="399">
        <f t="shared" si="8"/>
        <v>45483</v>
      </c>
      <c r="I53" s="399">
        <f t="shared" si="8"/>
        <v>45484</v>
      </c>
      <c r="J53" s="399">
        <f t="shared" si="8"/>
        <v>45485</v>
      </c>
      <c r="K53" s="400">
        <f t="shared" si="8"/>
        <v>45486</v>
      </c>
      <c r="L53" s="400">
        <f t="shared" si="8"/>
        <v>45487</v>
      </c>
      <c r="M53" s="411"/>
    </row>
    <row r="54" spans="1:13">
      <c r="A54" s="410"/>
      <c r="B54" s="521"/>
      <c r="C54" s="523"/>
      <c r="D54" s="398" t="s">
        <v>481</v>
      </c>
      <c r="E54" s="398"/>
      <c r="F54" s="399">
        <f t="shared" si="8"/>
        <v>45488</v>
      </c>
      <c r="G54" s="399">
        <f t="shared" si="8"/>
        <v>45489</v>
      </c>
      <c r="H54" s="399">
        <f t="shared" si="8"/>
        <v>45490</v>
      </c>
      <c r="I54" s="399">
        <f t="shared" si="8"/>
        <v>45491</v>
      </c>
      <c r="J54" s="399">
        <f t="shared" si="8"/>
        <v>45492</v>
      </c>
      <c r="K54" s="400">
        <f t="shared" si="8"/>
        <v>45493</v>
      </c>
      <c r="L54" s="400">
        <f t="shared" si="8"/>
        <v>45494</v>
      </c>
      <c r="M54" s="411"/>
    </row>
    <row r="55" spans="1:13" ht="14.25" thickBot="1">
      <c r="A55" s="412"/>
      <c r="B55" s="522"/>
      <c r="C55" s="524"/>
      <c r="D55" s="413" t="s">
        <v>942</v>
      </c>
      <c r="E55" s="413"/>
      <c r="F55" s="414">
        <f t="shared" si="8"/>
        <v>45495</v>
      </c>
      <c r="G55" s="414">
        <f t="shared" si="8"/>
        <v>45496</v>
      </c>
      <c r="H55" s="414">
        <f t="shared" si="8"/>
        <v>45497</v>
      </c>
      <c r="I55" s="414">
        <f t="shared" si="8"/>
        <v>45498</v>
      </c>
      <c r="J55" s="414">
        <f t="shared" si="8"/>
        <v>45499</v>
      </c>
      <c r="K55" s="415">
        <f t="shared" si="8"/>
        <v>45500</v>
      </c>
      <c r="L55" s="415">
        <f t="shared" si="8"/>
        <v>45501</v>
      </c>
      <c r="M55" s="416"/>
    </row>
    <row r="56" spans="1:13" ht="27.75" thickTop="1">
      <c r="A56" s="417">
        <v>114</v>
      </c>
      <c r="B56" s="508" t="s">
        <v>453</v>
      </c>
      <c r="C56" s="525" t="s">
        <v>473</v>
      </c>
      <c r="D56" s="418" t="s">
        <v>483</v>
      </c>
      <c r="E56" s="418">
        <v>8</v>
      </c>
      <c r="F56" s="419">
        <f t="shared" si="8"/>
        <v>45502</v>
      </c>
      <c r="G56" s="419">
        <f t="shared" si="8"/>
        <v>45503</v>
      </c>
      <c r="H56" s="419">
        <f t="shared" si="8"/>
        <v>45504</v>
      </c>
      <c r="I56" s="419">
        <f t="shared" si="8"/>
        <v>45505</v>
      </c>
      <c r="J56" s="419">
        <f t="shared" si="8"/>
        <v>45506</v>
      </c>
      <c r="K56" s="420">
        <f t="shared" si="8"/>
        <v>45507</v>
      </c>
      <c r="L56" s="420">
        <f t="shared" si="8"/>
        <v>45508</v>
      </c>
      <c r="M56" s="421" t="s">
        <v>474</v>
      </c>
    </row>
    <row r="57" spans="1:13">
      <c r="A57" s="417"/>
      <c r="B57" s="502"/>
      <c r="C57" s="526"/>
      <c r="D57" s="388" t="s">
        <v>489</v>
      </c>
      <c r="E57" s="388"/>
      <c r="F57" s="389">
        <f t="shared" si="8"/>
        <v>45509</v>
      </c>
      <c r="G57" s="389">
        <f t="shared" si="8"/>
        <v>45510</v>
      </c>
      <c r="H57" s="389">
        <f t="shared" si="8"/>
        <v>45511</v>
      </c>
      <c r="I57" s="389">
        <f t="shared" si="8"/>
        <v>45512</v>
      </c>
      <c r="J57" s="389">
        <f t="shared" si="8"/>
        <v>45513</v>
      </c>
      <c r="K57" s="390">
        <f t="shared" si="8"/>
        <v>45514</v>
      </c>
      <c r="L57" s="390">
        <f t="shared" si="8"/>
        <v>45515</v>
      </c>
      <c r="M57" s="392"/>
    </row>
    <row r="58" spans="1:13">
      <c r="A58" s="417"/>
      <c r="B58" s="502" t="s">
        <v>252</v>
      </c>
      <c r="C58" s="503" t="s">
        <v>453</v>
      </c>
      <c r="D58" s="405" t="s">
        <v>254</v>
      </c>
      <c r="E58" s="393"/>
      <c r="F58" s="394">
        <f t="shared" si="8"/>
        <v>45516</v>
      </c>
      <c r="G58" s="394">
        <f t="shared" si="8"/>
        <v>45517</v>
      </c>
      <c r="H58" s="394">
        <f t="shared" si="8"/>
        <v>45518</v>
      </c>
      <c r="I58" s="394">
        <f t="shared" si="8"/>
        <v>45519</v>
      </c>
      <c r="J58" s="394">
        <f t="shared" si="8"/>
        <v>45520</v>
      </c>
      <c r="K58" s="395">
        <f t="shared" si="8"/>
        <v>45521</v>
      </c>
      <c r="L58" s="395">
        <f t="shared" si="8"/>
        <v>45522</v>
      </c>
      <c r="M58" s="396" t="s">
        <v>475</v>
      </c>
    </row>
    <row r="59" spans="1:13">
      <c r="A59" s="417"/>
      <c r="B59" s="502"/>
      <c r="C59" s="503"/>
      <c r="D59" s="405" t="s">
        <v>253</v>
      </c>
      <c r="E59" s="393"/>
      <c r="F59" s="394">
        <f t="shared" si="8"/>
        <v>45523</v>
      </c>
      <c r="G59" s="394">
        <f t="shared" si="8"/>
        <v>45524</v>
      </c>
      <c r="H59" s="394">
        <f t="shared" si="8"/>
        <v>45525</v>
      </c>
      <c r="I59" s="394">
        <f t="shared" si="8"/>
        <v>45526</v>
      </c>
      <c r="J59" s="394">
        <f t="shared" si="8"/>
        <v>45527</v>
      </c>
      <c r="K59" s="395">
        <f t="shared" si="8"/>
        <v>45528</v>
      </c>
      <c r="L59" s="395">
        <f t="shared" si="8"/>
        <v>45529</v>
      </c>
      <c r="M59" s="392"/>
    </row>
    <row r="60" spans="1:13" ht="12.6" customHeight="1">
      <c r="A60" s="417"/>
      <c r="B60" s="502" t="s">
        <v>249</v>
      </c>
      <c r="C60" s="503" t="s">
        <v>252</v>
      </c>
      <c r="D60" s="405" t="s">
        <v>251</v>
      </c>
      <c r="E60" s="393"/>
      <c r="F60" s="394">
        <f t="shared" si="8"/>
        <v>45530</v>
      </c>
      <c r="G60" s="394">
        <f t="shared" si="8"/>
        <v>45531</v>
      </c>
      <c r="H60" s="394">
        <f t="shared" si="8"/>
        <v>45532</v>
      </c>
      <c r="I60" s="394">
        <f t="shared" si="8"/>
        <v>45533</v>
      </c>
      <c r="J60" s="394">
        <f t="shared" si="8"/>
        <v>45534</v>
      </c>
      <c r="K60" s="395">
        <f t="shared" si="8"/>
        <v>45535</v>
      </c>
      <c r="L60" s="395">
        <f t="shared" si="8"/>
        <v>45536</v>
      </c>
      <c r="M60" s="392"/>
    </row>
    <row r="61" spans="1:13" ht="12.6" customHeight="1">
      <c r="A61" s="417"/>
      <c r="B61" s="502"/>
      <c r="C61" s="503"/>
      <c r="D61" s="405" t="s">
        <v>250</v>
      </c>
      <c r="E61" s="393">
        <v>9</v>
      </c>
      <c r="F61" s="394">
        <f t="shared" si="8"/>
        <v>45537</v>
      </c>
      <c r="G61" s="394">
        <f t="shared" si="8"/>
        <v>45538</v>
      </c>
      <c r="H61" s="394">
        <f t="shared" si="8"/>
        <v>45539</v>
      </c>
      <c r="I61" s="394">
        <f t="shared" si="8"/>
        <v>45540</v>
      </c>
      <c r="J61" s="394">
        <f t="shared" si="8"/>
        <v>45541</v>
      </c>
      <c r="K61" s="395">
        <f t="shared" si="8"/>
        <v>45542</v>
      </c>
      <c r="L61" s="395">
        <f t="shared" si="8"/>
        <v>45543</v>
      </c>
      <c r="M61" s="392"/>
    </row>
    <row r="62" spans="1:13">
      <c r="A62" s="417"/>
      <c r="B62" s="502" t="s">
        <v>245</v>
      </c>
      <c r="C62" s="503" t="s">
        <v>249</v>
      </c>
      <c r="D62" s="405" t="s">
        <v>248</v>
      </c>
      <c r="E62" s="393"/>
      <c r="F62" s="394">
        <f t="shared" si="8"/>
        <v>45544</v>
      </c>
      <c r="G62" s="394">
        <f t="shared" si="8"/>
        <v>45545</v>
      </c>
      <c r="H62" s="394">
        <f t="shared" si="8"/>
        <v>45546</v>
      </c>
      <c r="I62" s="394">
        <f t="shared" si="8"/>
        <v>45547</v>
      </c>
      <c r="J62" s="394">
        <f t="shared" si="8"/>
        <v>45548</v>
      </c>
      <c r="K62" s="395">
        <f t="shared" si="8"/>
        <v>45549</v>
      </c>
      <c r="L62" s="395">
        <f t="shared" si="8"/>
        <v>45550</v>
      </c>
      <c r="M62" s="392"/>
    </row>
    <row r="63" spans="1:13">
      <c r="A63" s="417"/>
      <c r="B63" s="502"/>
      <c r="C63" s="503"/>
      <c r="D63" s="405" t="s">
        <v>247</v>
      </c>
      <c r="E63" s="393"/>
      <c r="F63" s="394">
        <f t="shared" si="8"/>
        <v>45551</v>
      </c>
      <c r="G63" s="394">
        <f t="shared" si="8"/>
        <v>45552</v>
      </c>
      <c r="H63" s="394">
        <f t="shared" si="8"/>
        <v>45553</v>
      </c>
      <c r="I63" s="394">
        <f t="shared" si="8"/>
        <v>45554</v>
      </c>
      <c r="J63" s="394">
        <f t="shared" si="8"/>
        <v>45555</v>
      </c>
      <c r="K63" s="395">
        <f t="shared" si="8"/>
        <v>45556</v>
      </c>
      <c r="L63" s="395">
        <f t="shared" si="8"/>
        <v>45557</v>
      </c>
      <c r="M63" s="392"/>
    </row>
    <row r="64" spans="1:13" ht="13.15" customHeight="1">
      <c r="A64" s="417"/>
      <c r="B64" s="502" t="s">
        <v>246</v>
      </c>
      <c r="C64" s="503" t="s">
        <v>245</v>
      </c>
      <c r="D64" s="405" t="s">
        <v>244</v>
      </c>
      <c r="E64" s="393"/>
      <c r="F64" s="394">
        <f t="shared" si="8"/>
        <v>45558</v>
      </c>
      <c r="G64" s="394">
        <f t="shared" si="8"/>
        <v>45559</v>
      </c>
      <c r="H64" s="394">
        <f t="shared" si="8"/>
        <v>45560</v>
      </c>
      <c r="I64" s="394">
        <f t="shared" si="8"/>
        <v>45561</v>
      </c>
      <c r="J64" s="394">
        <f t="shared" si="8"/>
        <v>45562</v>
      </c>
      <c r="K64" s="395">
        <f t="shared" si="8"/>
        <v>45563</v>
      </c>
      <c r="L64" s="395">
        <f t="shared" si="8"/>
        <v>45564</v>
      </c>
      <c r="M64" s="392"/>
    </row>
    <row r="65" spans="1:13">
      <c r="A65" s="417"/>
      <c r="B65" s="502"/>
      <c r="C65" s="503"/>
      <c r="D65" s="405" t="s">
        <v>243</v>
      </c>
      <c r="E65" s="393">
        <v>10</v>
      </c>
      <c r="F65" s="394">
        <f t="shared" si="8"/>
        <v>45565</v>
      </c>
      <c r="G65" s="394">
        <f t="shared" si="8"/>
        <v>45566</v>
      </c>
      <c r="H65" s="394">
        <f t="shared" si="8"/>
        <v>45567</v>
      </c>
      <c r="I65" s="394">
        <f t="shared" si="8"/>
        <v>45568</v>
      </c>
      <c r="J65" s="394">
        <f t="shared" si="8"/>
        <v>45569</v>
      </c>
      <c r="K65" s="395">
        <f t="shared" si="8"/>
        <v>45570</v>
      </c>
      <c r="L65" s="395">
        <f t="shared" si="8"/>
        <v>45571</v>
      </c>
      <c r="M65" s="392"/>
    </row>
    <row r="66" spans="1:13">
      <c r="A66" s="417"/>
      <c r="B66" s="502" t="s">
        <v>242</v>
      </c>
      <c r="C66" s="503" t="s">
        <v>246</v>
      </c>
      <c r="D66" s="405" t="s">
        <v>241</v>
      </c>
      <c r="E66" s="393"/>
      <c r="F66" s="394">
        <f t="shared" si="8"/>
        <v>45572</v>
      </c>
      <c r="G66" s="394">
        <f t="shared" si="8"/>
        <v>45573</v>
      </c>
      <c r="H66" s="394">
        <f t="shared" si="8"/>
        <v>45574</v>
      </c>
      <c r="I66" s="394">
        <f t="shared" si="8"/>
        <v>45575</v>
      </c>
      <c r="J66" s="394">
        <f t="shared" si="8"/>
        <v>45576</v>
      </c>
      <c r="K66" s="395">
        <f t="shared" si="8"/>
        <v>45577</v>
      </c>
      <c r="L66" s="395">
        <f t="shared" si="8"/>
        <v>45578</v>
      </c>
      <c r="M66" s="392"/>
    </row>
    <row r="67" spans="1:13">
      <c r="A67" s="417"/>
      <c r="B67" s="502"/>
      <c r="C67" s="503"/>
      <c r="D67" s="405" t="s">
        <v>240</v>
      </c>
      <c r="E67" s="393"/>
      <c r="F67" s="394">
        <f t="shared" si="8"/>
        <v>45579</v>
      </c>
      <c r="G67" s="394">
        <f t="shared" si="8"/>
        <v>45580</v>
      </c>
      <c r="H67" s="394">
        <f t="shared" si="8"/>
        <v>45581</v>
      </c>
      <c r="I67" s="394">
        <f t="shared" si="8"/>
        <v>45582</v>
      </c>
      <c r="J67" s="394">
        <f t="shared" si="8"/>
        <v>45583</v>
      </c>
      <c r="K67" s="395">
        <f t="shared" si="8"/>
        <v>45584</v>
      </c>
      <c r="L67" s="395">
        <f t="shared" si="8"/>
        <v>45585</v>
      </c>
      <c r="M67" s="392"/>
    </row>
    <row r="68" spans="1:13">
      <c r="A68" s="417"/>
      <c r="B68" s="502" t="s">
        <v>237</v>
      </c>
      <c r="C68" s="503" t="s">
        <v>242</v>
      </c>
      <c r="D68" s="405" t="s">
        <v>239</v>
      </c>
      <c r="E68" s="393"/>
      <c r="F68" s="394">
        <f t="shared" ref="F68:L83" si="9">$O$1-WEEKDAY($O$1,2)+COLUMN(A:A)+(ROW(65:65)-1)*7</f>
        <v>45586</v>
      </c>
      <c r="G68" s="394">
        <f t="shared" si="9"/>
        <v>45587</v>
      </c>
      <c r="H68" s="394">
        <f t="shared" si="9"/>
        <v>45588</v>
      </c>
      <c r="I68" s="394">
        <f t="shared" si="9"/>
        <v>45589</v>
      </c>
      <c r="J68" s="394">
        <f t="shared" si="9"/>
        <v>45590</v>
      </c>
      <c r="K68" s="395">
        <f t="shared" si="9"/>
        <v>45591</v>
      </c>
      <c r="L68" s="395">
        <f t="shared" si="9"/>
        <v>45592</v>
      </c>
      <c r="M68" s="392"/>
    </row>
    <row r="69" spans="1:13">
      <c r="A69" s="417"/>
      <c r="B69" s="502"/>
      <c r="C69" s="503"/>
      <c r="D69" s="405" t="s">
        <v>238</v>
      </c>
      <c r="E69" s="393"/>
      <c r="F69" s="394">
        <f t="shared" si="9"/>
        <v>45593</v>
      </c>
      <c r="G69" s="394">
        <f t="shared" si="9"/>
        <v>45594</v>
      </c>
      <c r="H69" s="394">
        <f t="shared" si="9"/>
        <v>45595</v>
      </c>
      <c r="I69" s="394">
        <f t="shared" si="9"/>
        <v>45596</v>
      </c>
      <c r="J69" s="394">
        <f t="shared" si="9"/>
        <v>45597</v>
      </c>
      <c r="K69" s="395">
        <f t="shared" si="9"/>
        <v>45598</v>
      </c>
      <c r="L69" s="395">
        <f t="shared" si="9"/>
        <v>45599</v>
      </c>
      <c r="M69" s="392"/>
    </row>
    <row r="70" spans="1:13">
      <c r="A70" s="417"/>
      <c r="B70" s="502" t="s">
        <v>234</v>
      </c>
      <c r="C70" s="503" t="s">
        <v>237</v>
      </c>
      <c r="D70" s="405" t="s">
        <v>236</v>
      </c>
      <c r="E70" s="393">
        <v>11</v>
      </c>
      <c r="F70" s="394">
        <f t="shared" si="9"/>
        <v>45600</v>
      </c>
      <c r="G70" s="394">
        <f t="shared" si="9"/>
        <v>45601</v>
      </c>
      <c r="H70" s="394">
        <f t="shared" si="9"/>
        <v>45602</v>
      </c>
      <c r="I70" s="394">
        <f t="shared" si="9"/>
        <v>45603</v>
      </c>
      <c r="J70" s="394">
        <f t="shared" si="9"/>
        <v>45604</v>
      </c>
      <c r="K70" s="395">
        <f t="shared" si="9"/>
        <v>45605</v>
      </c>
      <c r="L70" s="395">
        <f t="shared" si="9"/>
        <v>45606</v>
      </c>
      <c r="M70" s="392"/>
    </row>
    <row r="71" spans="1:13">
      <c r="A71" s="417"/>
      <c r="B71" s="502"/>
      <c r="C71" s="503"/>
      <c r="D71" s="405" t="s">
        <v>235</v>
      </c>
      <c r="E71" s="393"/>
      <c r="F71" s="394">
        <f t="shared" si="9"/>
        <v>45607</v>
      </c>
      <c r="G71" s="394">
        <f t="shared" si="9"/>
        <v>45608</v>
      </c>
      <c r="H71" s="394">
        <f t="shared" si="9"/>
        <v>45609</v>
      </c>
      <c r="I71" s="394">
        <f t="shared" si="9"/>
        <v>45610</v>
      </c>
      <c r="J71" s="394">
        <f t="shared" si="9"/>
        <v>45611</v>
      </c>
      <c r="K71" s="395">
        <f t="shared" si="9"/>
        <v>45612</v>
      </c>
      <c r="L71" s="395">
        <f t="shared" si="9"/>
        <v>45613</v>
      </c>
      <c r="M71" s="392"/>
    </row>
    <row r="72" spans="1:13">
      <c r="A72" s="417"/>
      <c r="B72" s="502" t="s">
        <v>231</v>
      </c>
      <c r="C72" s="503" t="s">
        <v>234</v>
      </c>
      <c r="D72" s="405" t="s">
        <v>233</v>
      </c>
      <c r="E72" s="393"/>
      <c r="F72" s="394">
        <f t="shared" si="9"/>
        <v>45614</v>
      </c>
      <c r="G72" s="394">
        <f t="shared" si="9"/>
        <v>45615</v>
      </c>
      <c r="H72" s="394">
        <f t="shared" si="9"/>
        <v>45616</v>
      </c>
      <c r="I72" s="394">
        <f t="shared" si="9"/>
        <v>45617</v>
      </c>
      <c r="J72" s="394">
        <f t="shared" si="9"/>
        <v>45618</v>
      </c>
      <c r="K72" s="395">
        <f t="shared" si="9"/>
        <v>45619</v>
      </c>
      <c r="L72" s="395">
        <f t="shared" si="9"/>
        <v>45620</v>
      </c>
      <c r="M72" s="392"/>
    </row>
    <row r="73" spans="1:13">
      <c r="A73" s="417"/>
      <c r="B73" s="502"/>
      <c r="C73" s="503"/>
      <c r="D73" s="405" t="s">
        <v>232</v>
      </c>
      <c r="E73" s="393"/>
      <c r="F73" s="394">
        <f t="shared" si="9"/>
        <v>45621</v>
      </c>
      <c r="G73" s="394">
        <f t="shared" si="9"/>
        <v>45622</v>
      </c>
      <c r="H73" s="394">
        <f t="shared" si="9"/>
        <v>45623</v>
      </c>
      <c r="I73" s="394">
        <f t="shared" si="9"/>
        <v>45624</v>
      </c>
      <c r="J73" s="394">
        <f t="shared" si="9"/>
        <v>45625</v>
      </c>
      <c r="K73" s="395">
        <f t="shared" si="9"/>
        <v>45626</v>
      </c>
      <c r="L73" s="395">
        <f t="shared" si="9"/>
        <v>45627</v>
      </c>
      <c r="M73" s="392"/>
    </row>
    <row r="74" spans="1:13">
      <c r="A74" s="417"/>
      <c r="B74" s="502" t="s">
        <v>228</v>
      </c>
      <c r="C74" s="503" t="s">
        <v>231</v>
      </c>
      <c r="D74" s="405" t="s">
        <v>230</v>
      </c>
      <c r="E74" s="393">
        <v>12</v>
      </c>
      <c r="F74" s="394">
        <f t="shared" si="9"/>
        <v>45628</v>
      </c>
      <c r="G74" s="394">
        <f t="shared" si="9"/>
        <v>45629</v>
      </c>
      <c r="H74" s="394">
        <f t="shared" si="9"/>
        <v>45630</v>
      </c>
      <c r="I74" s="394">
        <f t="shared" si="9"/>
        <v>45631</v>
      </c>
      <c r="J74" s="394">
        <f t="shared" si="9"/>
        <v>45632</v>
      </c>
      <c r="K74" s="395">
        <f t="shared" si="9"/>
        <v>45633</v>
      </c>
      <c r="L74" s="395">
        <f t="shared" si="9"/>
        <v>45634</v>
      </c>
      <c r="M74" s="392"/>
    </row>
    <row r="75" spans="1:13">
      <c r="A75" s="417"/>
      <c r="B75" s="502"/>
      <c r="C75" s="503"/>
      <c r="D75" s="405" t="s">
        <v>229</v>
      </c>
      <c r="E75" s="393"/>
      <c r="F75" s="394">
        <f t="shared" si="9"/>
        <v>45635</v>
      </c>
      <c r="G75" s="394">
        <f t="shared" si="9"/>
        <v>45636</v>
      </c>
      <c r="H75" s="394">
        <f t="shared" si="9"/>
        <v>45637</v>
      </c>
      <c r="I75" s="394">
        <f t="shared" si="9"/>
        <v>45638</v>
      </c>
      <c r="J75" s="394">
        <f t="shared" si="9"/>
        <v>45639</v>
      </c>
      <c r="K75" s="395">
        <f t="shared" si="9"/>
        <v>45640</v>
      </c>
      <c r="L75" s="395">
        <f t="shared" si="9"/>
        <v>45641</v>
      </c>
      <c r="M75" s="392"/>
    </row>
    <row r="76" spans="1:13">
      <c r="A76" s="417"/>
      <c r="B76" s="502" t="s">
        <v>221</v>
      </c>
      <c r="C76" s="503" t="s">
        <v>228</v>
      </c>
      <c r="D76" s="405" t="s">
        <v>227</v>
      </c>
      <c r="E76" s="393"/>
      <c r="F76" s="394">
        <f t="shared" si="9"/>
        <v>45642</v>
      </c>
      <c r="G76" s="394">
        <f t="shared" si="9"/>
        <v>45643</v>
      </c>
      <c r="H76" s="394">
        <f t="shared" si="9"/>
        <v>45644</v>
      </c>
      <c r="I76" s="394">
        <f t="shared" si="9"/>
        <v>45645</v>
      </c>
      <c r="J76" s="394">
        <f t="shared" si="9"/>
        <v>45646</v>
      </c>
      <c r="K76" s="395">
        <f t="shared" si="9"/>
        <v>45647</v>
      </c>
      <c r="L76" s="395">
        <f t="shared" si="9"/>
        <v>45648</v>
      </c>
      <c r="M76" s="392"/>
    </row>
    <row r="77" spans="1:13">
      <c r="A77" s="417"/>
      <c r="B77" s="502"/>
      <c r="C77" s="503"/>
      <c r="D77" s="405" t="s">
        <v>226</v>
      </c>
      <c r="E77" s="393"/>
      <c r="F77" s="394">
        <f t="shared" si="9"/>
        <v>45649</v>
      </c>
      <c r="G77" s="394">
        <f t="shared" si="9"/>
        <v>45650</v>
      </c>
      <c r="H77" s="394">
        <f t="shared" si="9"/>
        <v>45651</v>
      </c>
      <c r="I77" s="394">
        <f t="shared" si="9"/>
        <v>45652</v>
      </c>
      <c r="J77" s="394">
        <f t="shared" si="9"/>
        <v>45653</v>
      </c>
      <c r="K77" s="395">
        <f t="shared" si="9"/>
        <v>45654</v>
      </c>
      <c r="L77" s="395">
        <f t="shared" si="9"/>
        <v>45655</v>
      </c>
      <c r="M77" s="392"/>
    </row>
    <row r="78" spans="1:13">
      <c r="A78" s="417"/>
      <c r="B78" s="502" t="s">
        <v>477</v>
      </c>
      <c r="C78" s="503" t="s">
        <v>221</v>
      </c>
      <c r="D78" s="405" t="s">
        <v>225</v>
      </c>
      <c r="E78" s="405">
        <v>1</v>
      </c>
      <c r="F78" s="406">
        <f t="shared" si="9"/>
        <v>45656</v>
      </c>
      <c r="G78" s="406">
        <f t="shared" si="9"/>
        <v>45657</v>
      </c>
      <c r="H78" s="406">
        <f t="shared" si="9"/>
        <v>45658</v>
      </c>
      <c r="I78" s="406">
        <f t="shared" si="9"/>
        <v>45659</v>
      </c>
      <c r="J78" s="406">
        <f t="shared" si="9"/>
        <v>45660</v>
      </c>
      <c r="K78" s="407">
        <f t="shared" si="9"/>
        <v>45661</v>
      </c>
      <c r="L78" s="407">
        <f t="shared" si="9"/>
        <v>45662</v>
      </c>
      <c r="M78" s="422"/>
    </row>
    <row r="79" spans="1:13">
      <c r="A79" s="417"/>
      <c r="B79" s="502"/>
      <c r="C79" s="503"/>
      <c r="D79" s="405" t="s">
        <v>224</v>
      </c>
      <c r="E79" s="397"/>
      <c r="F79" s="394">
        <f t="shared" si="9"/>
        <v>45663</v>
      </c>
      <c r="G79" s="394">
        <f t="shared" si="9"/>
        <v>45664</v>
      </c>
      <c r="H79" s="394">
        <f t="shared" si="9"/>
        <v>45665</v>
      </c>
      <c r="I79" s="394">
        <f t="shared" si="9"/>
        <v>45666</v>
      </c>
      <c r="J79" s="394">
        <f t="shared" si="9"/>
        <v>45667</v>
      </c>
      <c r="K79" s="395">
        <f t="shared" si="9"/>
        <v>45668</v>
      </c>
      <c r="L79" s="395">
        <f t="shared" si="9"/>
        <v>45669</v>
      </c>
      <c r="M79" s="423"/>
    </row>
    <row r="80" spans="1:13" ht="27">
      <c r="A80" s="417"/>
      <c r="B80" s="527" t="s">
        <v>484</v>
      </c>
      <c r="C80" s="527" t="s">
        <v>484</v>
      </c>
      <c r="D80" s="398" t="s">
        <v>223</v>
      </c>
      <c r="E80" s="398"/>
      <c r="F80" s="400">
        <f t="shared" si="9"/>
        <v>45670</v>
      </c>
      <c r="G80" s="400">
        <f t="shared" si="9"/>
        <v>45671</v>
      </c>
      <c r="H80" s="400">
        <f t="shared" si="9"/>
        <v>45672</v>
      </c>
      <c r="I80" s="400">
        <f t="shared" si="9"/>
        <v>45673</v>
      </c>
      <c r="J80" s="400">
        <f t="shared" si="9"/>
        <v>45674</v>
      </c>
      <c r="K80" s="400">
        <f t="shared" si="9"/>
        <v>45675</v>
      </c>
      <c r="L80" s="400">
        <f t="shared" si="9"/>
        <v>45676</v>
      </c>
      <c r="M80" s="424" t="s">
        <v>943</v>
      </c>
    </row>
    <row r="81" spans="1:13">
      <c r="A81" s="417"/>
      <c r="B81" s="528"/>
      <c r="C81" s="528"/>
      <c r="D81" s="398" t="s">
        <v>222</v>
      </c>
      <c r="E81" s="398"/>
      <c r="F81" s="403">
        <f t="shared" si="9"/>
        <v>45677</v>
      </c>
      <c r="G81" s="403">
        <f t="shared" si="9"/>
        <v>45678</v>
      </c>
      <c r="H81" s="399">
        <f t="shared" si="9"/>
        <v>45679</v>
      </c>
      <c r="I81" s="399">
        <f t="shared" si="9"/>
        <v>45680</v>
      </c>
      <c r="J81" s="399">
        <f t="shared" si="9"/>
        <v>45681</v>
      </c>
      <c r="K81" s="400">
        <f t="shared" si="9"/>
        <v>45682</v>
      </c>
      <c r="L81" s="400">
        <f t="shared" si="9"/>
        <v>45683</v>
      </c>
      <c r="M81" s="411"/>
    </row>
    <row r="82" spans="1:13" ht="14.25" thickBot="1">
      <c r="A82" s="417"/>
      <c r="B82" s="529"/>
      <c r="C82" s="529"/>
      <c r="D82" s="413" t="s">
        <v>220</v>
      </c>
      <c r="E82" s="413">
        <v>2</v>
      </c>
      <c r="F82" s="414">
        <f t="shared" si="9"/>
        <v>45684</v>
      </c>
      <c r="G82" s="414">
        <f t="shared" si="9"/>
        <v>45685</v>
      </c>
      <c r="H82" s="414">
        <f t="shared" si="9"/>
        <v>45686</v>
      </c>
      <c r="I82" s="414">
        <f t="shared" si="9"/>
        <v>45687</v>
      </c>
      <c r="J82" s="414">
        <f t="shared" si="9"/>
        <v>45688</v>
      </c>
      <c r="K82" s="415">
        <f t="shared" si="9"/>
        <v>45689</v>
      </c>
      <c r="L82" s="415">
        <f t="shared" si="9"/>
        <v>45690</v>
      </c>
      <c r="M82" s="425"/>
    </row>
    <row r="83" spans="1:13" ht="14.25" thickTop="1">
      <c r="A83" s="417"/>
      <c r="B83" s="508" t="s">
        <v>485</v>
      </c>
      <c r="C83" s="510" t="s">
        <v>477</v>
      </c>
      <c r="D83" s="426" t="s">
        <v>219</v>
      </c>
      <c r="E83" s="426"/>
      <c r="F83" s="427">
        <f t="shared" si="9"/>
        <v>45691</v>
      </c>
      <c r="G83" s="427">
        <f t="shared" si="9"/>
        <v>45692</v>
      </c>
      <c r="H83" s="427">
        <f t="shared" si="9"/>
        <v>45693</v>
      </c>
      <c r="I83" s="427">
        <f t="shared" si="9"/>
        <v>45694</v>
      </c>
      <c r="J83" s="427">
        <f t="shared" si="9"/>
        <v>45695</v>
      </c>
      <c r="K83" s="428">
        <f t="shared" si="9"/>
        <v>45696</v>
      </c>
      <c r="L83" s="428">
        <f t="shared" si="9"/>
        <v>45697</v>
      </c>
      <c r="M83" s="429" t="s">
        <v>479</v>
      </c>
    </row>
    <row r="84" spans="1:13">
      <c r="A84" s="417"/>
      <c r="B84" s="502"/>
      <c r="C84" s="503"/>
      <c r="D84" s="393" t="s">
        <v>217</v>
      </c>
      <c r="E84" s="393"/>
      <c r="F84" s="394">
        <f t="shared" ref="F84:L99" si="10">$O$1-WEEKDAY($O$1,2)+COLUMN(A:A)+(ROW(81:81)-1)*7</f>
        <v>45698</v>
      </c>
      <c r="G84" s="394">
        <f t="shared" si="10"/>
        <v>45699</v>
      </c>
      <c r="H84" s="394">
        <f t="shared" si="10"/>
        <v>45700</v>
      </c>
      <c r="I84" s="394">
        <f t="shared" si="10"/>
        <v>45701</v>
      </c>
      <c r="J84" s="394">
        <f t="shared" si="10"/>
        <v>45702</v>
      </c>
      <c r="K84" s="395">
        <f t="shared" si="10"/>
        <v>45703</v>
      </c>
      <c r="L84" s="395">
        <f t="shared" si="10"/>
        <v>45704</v>
      </c>
      <c r="M84" s="408"/>
    </row>
    <row r="85" spans="1:13">
      <c r="A85" s="417"/>
      <c r="B85" s="502" t="s">
        <v>486</v>
      </c>
      <c r="C85" s="503" t="s">
        <v>485</v>
      </c>
      <c r="D85" s="393" t="s">
        <v>216</v>
      </c>
      <c r="E85" s="393"/>
      <c r="F85" s="394">
        <f t="shared" si="10"/>
        <v>45705</v>
      </c>
      <c r="G85" s="394">
        <f t="shared" si="10"/>
        <v>45706</v>
      </c>
      <c r="H85" s="394">
        <f t="shared" si="10"/>
        <v>45707</v>
      </c>
      <c r="I85" s="394">
        <f t="shared" si="10"/>
        <v>45708</v>
      </c>
      <c r="J85" s="394">
        <f t="shared" si="10"/>
        <v>45709</v>
      </c>
      <c r="K85" s="395">
        <f t="shared" si="10"/>
        <v>45710</v>
      </c>
      <c r="L85" s="395">
        <f t="shared" si="10"/>
        <v>45711</v>
      </c>
      <c r="M85" s="392"/>
    </row>
    <row r="86" spans="1:13">
      <c r="A86" s="417"/>
      <c r="B86" s="502"/>
      <c r="C86" s="503"/>
      <c r="D86" s="393" t="s">
        <v>215</v>
      </c>
      <c r="E86" s="393">
        <v>3</v>
      </c>
      <c r="F86" s="394">
        <f t="shared" si="10"/>
        <v>45712</v>
      </c>
      <c r="G86" s="394">
        <f t="shared" si="10"/>
        <v>45713</v>
      </c>
      <c r="H86" s="394">
        <f t="shared" si="10"/>
        <v>45714</v>
      </c>
      <c r="I86" s="394">
        <f t="shared" si="10"/>
        <v>45715</v>
      </c>
      <c r="J86" s="394">
        <f t="shared" si="10"/>
        <v>45716</v>
      </c>
      <c r="K86" s="395">
        <f t="shared" si="10"/>
        <v>45717</v>
      </c>
      <c r="L86" s="395">
        <f t="shared" si="10"/>
        <v>45718</v>
      </c>
      <c r="M86" s="392"/>
    </row>
    <row r="87" spans="1:13">
      <c r="A87" s="417"/>
      <c r="B87" s="502" t="s">
        <v>211</v>
      </c>
      <c r="C87" s="503" t="s">
        <v>486</v>
      </c>
      <c r="D87" s="393" t="s">
        <v>214</v>
      </c>
      <c r="E87" s="393"/>
      <c r="F87" s="394">
        <f t="shared" si="10"/>
        <v>45719</v>
      </c>
      <c r="G87" s="394">
        <f t="shared" si="10"/>
        <v>45720</v>
      </c>
      <c r="H87" s="394">
        <f t="shared" si="10"/>
        <v>45721</v>
      </c>
      <c r="I87" s="394">
        <f t="shared" si="10"/>
        <v>45722</v>
      </c>
      <c r="J87" s="394">
        <f t="shared" si="10"/>
        <v>45723</v>
      </c>
      <c r="K87" s="395">
        <f t="shared" si="10"/>
        <v>45724</v>
      </c>
      <c r="L87" s="395">
        <f t="shared" si="10"/>
        <v>45725</v>
      </c>
      <c r="M87" s="392"/>
    </row>
    <row r="88" spans="1:13">
      <c r="A88" s="417"/>
      <c r="B88" s="502"/>
      <c r="C88" s="503"/>
      <c r="D88" s="393" t="s">
        <v>213</v>
      </c>
      <c r="E88" s="393"/>
      <c r="F88" s="394">
        <f t="shared" si="10"/>
        <v>45726</v>
      </c>
      <c r="G88" s="394">
        <f t="shared" si="10"/>
        <v>45727</v>
      </c>
      <c r="H88" s="394">
        <f t="shared" si="10"/>
        <v>45728</v>
      </c>
      <c r="I88" s="394">
        <f t="shared" si="10"/>
        <v>45729</v>
      </c>
      <c r="J88" s="394">
        <f t="shared" si="10"/>
        <v>45730</v>
      </c>
      <c r="K88" s="395">
        <f t="shared" si="10"/>
        <v>45731</v>
      </c>
      <c r="L88" s="395">
        <f t="shared" si="10"/>
        <v>45732</v>
      </c>
      <c r="M88" s="392"/>
    </row>
    <row r="89" spans="1:13">
      <c r="A89" s="417"/>
      <c r="B89" s="502" t="s">
        <v>208</v>
      </c>
      <c r="C89" s="503" t="s">
        <v>211</v>
      </c>
      <c r="D89" s="393" t="s">
        <v>212</v>
      </c>
      <c r="E89" s="393"/>
      <c r="F89" s="394">
        <f t="shared" si="10"/>
        <v>45733</v>
      </c>
      <c r="G89" s="394">
        <f t="shared" si="10"/>
        <v>45734</v>
      </c>
      <c r="H89" s="394">
        <f t="shared" si="10"/>
        <v>45735</v>
      </c>
      <c r="I89" s="394">
        <f t="shared" si="10"/>
        <v>45736</v>
      </c>
      <c r="J89" s="394">
        <f t="shared" si="10"/>
        <v>45737</v>
      </c>
      <c r="K89" s="395">
        <f t="shared" si="10"/>
        <v>45738</v>
      </c>
      <c r="L89" s="395">
        <f t="shared" si="10"/>
        <v>45739</v>
      </c>
      <c r="M89" s="392"/>
    </row>
    <row r="90" spans="1:13">
      <c r="A90" s="417"/>
      <c r="B90" s="502"/>
      <c r="C90" s="503"/>
      <c r="D90" s="393" t="s">
        <v>210</v>
      </c>
      <c r="E90" s="393"/>
      <c r="F90" s="394">
        <f t="shared" si="10"/>
        <v>45740</v>
      </c>
      <c r="G90" s="394">
        <f t="shared" si="10"/>
        <v>45741</v>
      </c>
      <c r="H90" s="394">
        <f t="shared" si="10"/>
        <v>45742</v>
      </c>
      <c r="I90" s="394">
        <f t="shared" si="10"/>
        <v>45743</v>
      </c>
      <c r="J90" s="394">
        <f t="shared" si="10"/>
        <v>45744</v>
      </c>
      <c r="K90" s="395">
        <f t="shared" si="10"/>
        <v>45745</v>
      </c>
      <c r="L90" s="395">
        <f t="shared" si="10"/>
        <v>45746</v>
      </c>
      <c r="M90" s="392"/>
    </row>
    <row r="91" spans="1:13">
      <c r="A91" s="417"/>
      <c r="B91" s="502" t="s">
        <v>205</v>
      </c>
      <c r="C91" s="503" t="s">
        <v>208</v>
      </c>
      <c r="D91" s="393" t="s">
        <v>209</v>
      </c>
      <c r="E91" s="393">
        <v>4</v>
      </c>
      <c r="F91" s="394">
        <f t="shared" si="10"/>
        <v>45747</v>
      </c>
      <c r="G91" s="394">
        <f t="shared" si="10"/>
        <v>45748</v>
      </c>
      <c r="H91" s="394">
        <f t="shared" si="10"/>
        <v>45749</v>
      </c>
      <c r="I91" s="394">
        <f t="shared" si="10"/>
        <v>45750</v>
      </c>
      <c r="J91" s="394">
        <f t="shared" si="10"/>
        <v>45751</v>
      </c>
      <c r="K91" s="395">
        <f t="shared" si="10"/>
        <v>45752</v>
      </c>
      <c r="L91" s="395">
        <f t="shared" si="10"/>
        <v>45753</v>
      </c>
      <c r="M91" s="392"/>
    </row>
    <row r="92" spans="1:13">
      <c r="A92" s="417"/>
      <c r="B92" s="502"/>
      <c r="C92" s="503"/>
      <c r="D92" s="393" t="s">
        <v>207</v>
      </c>
      <c r="E92" s="393"/>
      <c r="F92" s="394">
        <f t="shared" si="10"/>
        <v>45754</v>
      </c>
      <c r="G92" s="394">
        <f t="shared" si="10"/>
        <v>45755</v>
      </c>
      <c r="H92" s="394">
        <f t="shared" si="10"/>
        <v>45756</v>
      </c>
      <c r="I92" s="394">
        <f t="shared" si="10"/>
        <v>45757</v>
      </c>
      <c r="J92" s="394">
        <f t="shared" si="10"/>
        <v>45758</v>
      </c>
      <c r="K92" s="395">
        <f t="shared" si="10"/>
        <v>45759</v>
      </c>
      <c r="L92" s="395">
        <f t="shared" si="10"/>
        <v>45760</v>
      </c>
      <c r="M92" s="392"/>
    </row>
    <row r="93" spans="1:13">
      <c r="A93" s="417"/>
      <c r="B93" s="502" t="s">
        <v>202</v>
      </c>
      <c r="C93" s="503" t="s">
        <v>205</v>
      </c>
      <c r="D93" s="393" t="s">
        <v>206</v>
      </c>
      <c r="E93" s="393"/>
      <c r="F93" s="394">
        <f t="shared" si="10"/>
        <v>45761</v>
      </c>
      <c r="G93" s="394">
        <f t="shared" si="10"/>
        <v>45762</v>
      </c>
      <c r="H93" s="394">
        <f t="shared" si="10"/>
        <v>45763</v>
      </c>
      <c r="I93" s="394">
        <f t="shared" si="10"/>
        <v>45764</v>
      </c>
      <c r="J93" s="394">
        <f t="shared" si="10"/>
        <v>45765</v>
      </c>
      <c r="K93" s="395">
        <f t="shared" si="10"/>
        <v>45766</v>
      </c>
      <c r="L93" s="395">
        <f t="shared" si="10"/>
        <v>45767</v>
      </c>
      <c r="M93" s="392"/>
    </row>
    <row r="94" spans="1:13">
      <c r="A94" s="417"/>
      <c r="B94" s="502"/>
      <c r="C94" s="503"/>
      <c r="D94" s="393" t="s">
        <v>204</v>
      </c>
      <c r="E94" s="393"/>
      <c r="F94" s="394">
        <f t="shared" si="10"/>
        <v>45768</v>
      </c>
      <c r="G94" s="394">
        <f t="shared" si="10"/>
        <v>45769</v>
      </c>
      <c r="H94" s="394">
        <f t="shared" si="10"/>
        <v>45770</v>
      </c>
      <c r="I94" s="394">
        <f t="shared" si="10"/>
        <v>45771</v>
      </c>
      <c r="J94" s="394">
        <f t="shared" si="10"/>
        <v>45772</v>
      </c>
      <c r="K94" s="395">
        <f t="shared" si="10"/>
        <v>45773</v>
      </c>
      <c r="L94" s="395">
        <f t="shared" si="10"/>
        <v>45774</v>
      </c>
      <c r="M94" s="392"/>
    </row>
    <row r="95" spans="1:13">
      <c r="A95" s="417"/>
      <c r="B95" s="502" t="s">
        <v>199</v>
      </c>
      <c r="C95" s="503" t="s">
        <v>202</v>
      </c>
      <c r="D95" s="393" t="s">
        <v>203</v>
      </c>
      <c r="E95" s="393">
        <v>5</v>
      </c>
      <c r="F95" s="394">
        <f t="shared" si="10"/>
        <v>45775</v>
      </c>
      <c r="G95" s="394">
        <f t="shared" si="10"/>
        <v>45776</v>
      </c>
      <c r="H95" s="394">
        <f t="shared" si="10"/>
        <v>45777</v>
      </c>
      <c r="I95" s="394">
        <f t="shared" si="10"/>
        <v>45778</v>
      </c>
      <c r="J95" s="394">
        <f t="shared" si="10"/>
        <v>45779</v>
      </c>
      <c r="K95" s="395">
        <f t="shared" si="10"/>
        <v>45780</v>
      </c>
      <c r="L95" s="395">
        <f t="shared" si="10"/>
        <v>45781</v>
      </c>
      <c r="M95" s="392"/>
    </row>
    <row r="96" spans="1:13">
      <c r="A96" s="417"/>
      <c r="B96" s="502"/>
      <c r="C96" s="503"/>
      <c r="D96" s="393" t="s">
        <v>201</v>
      </c>
      <c r="E96" s="393"/>
      <c r="F96" s="394">
        <f t="shared" si="10"/>
        <v>45782</v>
      </c>
      <c r="G96" s="394">
        <f t="shared" si="10"/>
        <v>45783</v>
      </c>
      <c r="H96" s="394">
        <f t="shared" si="10"/>
        <v>45784</v>
      </c>
      <c r="I96" s="394">
        <f t="shared" si="10"/>
        <v>45785</v>
      </c>
      <c r="J96" s="394">
        <f t="shared" si="10"/>
        <v>45786</v>
      </c>
      <c r="K96" s="395">
        <f t="shared" si="10"/>
        <v>45787</v>
      </c>
      <c r="L96" s="395">
        <f t="shared" si="10"/>
        <v>45788</v>
      </c>
      <c r="M96" s="392"/>
    </row>
    <row r="97" spans="1:13">
      <c r="A97" s="417"/>
      <c r="B97" s="502" t="s">
        <v>196</v>
      </c>
      <c r="C97" s="503" t="s">
        <v>199</v>
      </c>
      <c r="D97" s="393" t="s">
        <v>200</v>
      </c>
      <c r="E97" s="393"/>
      <c r="F97" s="394">
        <f t="shared" si="10"/>
        <v>45789</v>
      </c>
      <c r="G97" s="394">
        <f t="shared" si="10"/>
        <v>45790</v>
      </c>
      <c r="H97" s="394">
        <f t="shared" si="10"/>
        <v>45791</v>
      </c>
      <c r="I97" s="394">
        <f t="shared" si="10"/>
        <v>45792</v>
      </c>
      <c r="J97" s="394">
        <f t="shared" si="10"/>
        <v>45793</v>
      </c>
      <c r="K97" s="395">
        <f t="shared" si="10"/>
        <v>45794</v>
      </c>
      <c r="L97" s="395">
        <f t="shared" si="10"/>
        <v>45795</v>
      </c>
      <c r="M97" s="392"/>
    </row>
    <row r="98" spans="1:13">
      <c r="A98" s="417"/>
      <c r="B98" s="502"/>
      <c r="C98" s="503"/>
      <c r="D98" s="393" t="s">
        <v>198</v>
      </c>
      <c r="E98" s="393"/>
      <c r="F98" s="394">
        <f t="shared" si="10"/>
        <v>45796</v>
      </c>
      <c r="G98" s="394">
        <f t="shared" si="10"/>
        <v>45797</v>
      </c>
      <c r="H98" s="394">
        <f t="shared" si="10"/>
        <v>45798</v>
      </c>
      <c r="I98" s="394">
        <f t="shared" si="10"/>
        <v>45799</v>
      </c>
      <c r="J98" s="394">
        <f t="shared" si="10"/>
        <v>45800</v>
      </c>
      <c r="K98" s="395">
        <f t="shared" si="10"/>
        <v>45801</v>
      </c>
      <c r="L98" s="395">
        <f t="shared" si="10"/>
        <v>45802</v>
      </c>
      <c r="M98" s="409" t="s">
        <v>487</v>
      </c>
    </row>
    <row r="99" spans="1:13">
      <c r="A99" s="417"/>
      <c r="B99" s="502" t="s">
        <v>944</v>
      </c>
      <c r="C99" s="503" t="s">
        <v>196</v>
      </c>
      <c r="D99" s="393" t="s">
        <v>197</v>
      </c>
      <c r="E99" s="393">
        <v>6</v>
      </c>
      <c r="F99" s="394">
        <f t="shared" si="10"/>
        <v>45803</v>
      </c>
      <c r="G99" s="394">
        <f t="shared" si="10"/>
        <v>45804</v>
      </c>
      <c r="H99" s="394">
        <f t="shared" si="10"/>
        <v>45805</v>
      </c>
      <c r="I99" s="394">
        <f t="shared" si="10"/>
        <v>45806</v>
      </c>
      <c r="J99" s="394">
        <f t="shared" si="10"/>
        <v>45807</v>
      </c>
      <c r="K99" s="395">
        <f t="shared" si="10"/>
        <v>45808</v>
      </c>
      <c r="L99" s="395">
        <f t="shared" si="10"/>
        <v>45809</v>
      </c>
      <c r="M99" s="409"/>
    </row>
    <row r="100" spans="1:13" ht="14.25" thickBot="1">
      <c r="A100" s="417"/>
      <c r="B100" s="532"/>
      <c r="C100" s="533"/>
      <c r="D100" s="430" t="s">
        <v>195</v>
      </c>
      <c r="E100" s="430"/>
      <c r="F100" s="431">
        <f t="shared" ref="F100:L107" si="11">$O$1-WEEKDAY($O$1,2)+COLUMN(A:A)+(ROW(97:97)-1)*7</f>
        <v>45810</v>
      </c>
      <c r="G100" s="431">
        <f t="shared" si="11"/>
        <v>45811</v>
      </c>
      <c r="H100" s="431">
        <f t="shared" si="11"/>
        <v>45812</v>
      </c>
      <c r="I100" s="431">
        <f t="shared" si="11"/>
        <v>45813</v>
      </c>
      <c r="J100" s="431">
        <f t="shared" si="11"/>
        <v>45814</v>
      </c>
      <c r="K100" s="432">
        <f t="shared" si="11"/>
        <v>45815</v>
      </c>
      <c r="L100" s="432">
        <f t="shared" si="11"/>
        <v>45816</v>
      </c>
      <c r="M100" s="433" t="s">
        <v>488</v>
      </c>
    </row>
    <row r="101" spans="1:13" ht="14.25" thickTop="1">
      <c r="A101" s="417"/>
      <c r="B101" s="530" t="s">
        <v>481</v>
      </c>
      <c r="C101" s="530" t="s">
        <v>481</v>
      </c>
      <c r="D101" s="434" t="s">
        <v>481</v>
      </c>
      <c r="E101" s="434"/>
      <c r="F101" s="435">
        <f t="shared" si="11"/>
        <v>45817</v>
      </c>
      <c r="G101" s="435">
        <f t="shared" si="11"/>
        <v>45818</v>
      </c>
      <c r="H101" s="435">
        <f t="shared" si="11"/>
        <v>45819</v>
      </c>
      <c r="I101" s="435">
        <f t="shared" si="11"/>
        <v>45820</v>
      </c>
      <c r="J101" s="435">
        <f t="shared" si="11"/>
        <v>45821</v>
      </c>
      <c r="K101" s="436">
        <f t="shared" si="11"/>
        <v>45822</v>
      </c>
      <c r="L101" s="436">
        <f t="shared" si="11"/>
        <v>45823</v>
      </c>
      <c r="M101" s="437"/>
    </row>
    <row r="102" spans="1:13">
      <c r="A102" s="417"/>
      <c r="B102" s="515"/>
      <c r="C102" s="515"/>
      <c r="D102" s="434" t="s">
        <v>481</v>
      </c>
      <c r="E102" s="398"/>
      <c r="F102" s="399">
        <f t="shared" si="11"/>
        <v>45824</v>
      </c>
      <c r="G102" s="399">
        <f t="shared" si="11"/>
        <v>45825</v>
      </c>
      <c r="H102" s="399">
        <f t="shared" si="11"/>
        <v>45826</v>
      </c>
      <c r="I102" s="399">
        <f t="shared" si="11"/>
        <v>45827</v>
      </c>
      <c r="J102" s="399">
        <f t="shared" si="11"/>
        <v>45828</v>
      </c>
      <c r="K102" s="400">
        <f t="shared" si="11"/>
        <v>45829</v>
      </c>
      <c r="L102" s="400">
        <f t="shared" si="11"/>
        <v>45830</v>
      </c>
      <c r="M102" s="438"/>
    </row>
    <row r="103" spans="1:13">
      <c r="A103" s="417"/>
      <c r="B103" s="515"/>
      <c r="C103" s="515"/>
      <c r="D103" s="434" t="s">
        <v>481</v>
      </c>
      <c r="E103" s="398"/>
      <c r="F103" s="399">
        <f t="shared" si="11"/>
        <v>45831</v>
      </c>
      <c r="G103" s="399">
        <f t="shared" si="11"/>
        <v>45832</v>
      </c>
      <c r="H103" s="399">
        <f t="shared" si="11"/>
        <v>45833</v>
      </c>
      <c r="I103" s="399">
        <f t="shared" si="11"/>
        <v>45834</v>
      </c>
      <c r="J103" s="399">
        <f t="shared" si="11"/>
        <v>45835</v>
      </c>
      <c r="K103" s="400">
        <f t="shared" si="11"/>
        <v>45836</v>
      </c>
      <c r="L103" s="400">
        <f t="shared" si="11"/>
        <v>45837</v>
      </c>
      <c r="M103" s="411"/>
    </row>
    <row r="104" spans="1:13">
      <c r="A104" s="417"/>
      <c r="B104" s="515"/>
      <c r="C104" s="515"/>
      <c r="D104" s="434" t="s">
        <v>481</v>
      </c>
      <c r="E104" s="398">
        <v>7</v>
      </c>
      <c r="F104" s="399">
        <f t="shared" si="11"/>
        <v>45838</v>
      </c>
      <c r="G104" s="399">
        <f t="shared" si="11"/>
        <v>45839</v>
      </c>
      <c r="H104" s="399">
        <f t="shared" si="11"/>
        <v>45840</v>
      </c>
      <c r="I104" s="399">
        <f t="shared" si="11"/>
        <v>45841</v>
      </c>
      <c r="J104" s="399">
        <f t="shared" si="11"/>
        <v>45842</v>
      </c>
      <c r="K104" s="400">
        <f t="shared" si="11"/>
        <v>45843</v>
      </c>
      <c r="L104" s="400">
        <f t="shared" si="11"/>
        <v>45844</v>
      </c>
      <c r="M104" s="411"/>
    </row>
    <row r="105" spans="1:13">
      <c r="A105" s="417"/>
      <c r="B105" s="515"/>
      <c r="C105" s="515"/>
      <c r="D105" s="434" t="s">
        <v>942</v>
      </c>
      <c r="E105" s="398"/>
      <c r="F105" s="399">
        <f t="shared" si="11"/>
        <v>45845</v>
      </c>
      <c r="G105" s="399">
        <f t="shared" si="11"/>
        <v>45846</v>
      </c>
      <c r="H105" s="399">
        <f t="shared" si="11"/>
        <v>45847</v>
      </c>
      <c r="I105" s="399">
        <f t="shared" si="11"/>
        <v>45848</v>
      </c>
      <c r="J105" s="399">
        <f t="shared" si="11"/>
        <v>45849</v>
      </c>
      <c r="K105" s="400">
        <f t="shared" si="11"/>
        <v>45850</v>
      </c>
      <c r="L105" s="400">
        <f t="shared" si="11"/>
        <v>45851</v>
      </c>
      <c r="M105" s="411"/>
    </row>
    <row r="106" spans="1:13">
      <c r="A106" s="417"/>
      <c r="B106" s="515"/>
      <c r="C106" s="515"/>
      <c r="D106" s="398" t="s">
        <v>481</v>
      </c>
      <c r="E106" s="398"/>
      <c r="F106" s="399">
        <f t="shared" si="11"/>
        <v>45852</v>
      </c>
      <c r="G106" s="399">
        <f t="shared" si="11"/>
        <v>45853</v>
      </c>
      <c r="H106" s="399">
        <f t="shared" si="11"/>
        <v>45854</v>
      </c>
      <c r="I106" s="399">
        <f t="shared" si="11"/>
        <v>45855</v>
      </c>
      <c r="J106" s="399">
        <f t="shared" si="11"/>
        <v>45856</v>
      </c>
      <c r="K106" s="400">
        <f t="shared" si="11"/>
        <v>45857</v>
      </c>
      <c r="L106" s="400">
        <f t="shared" si="11"/>
        <v>45858</v>
      </c>
      <c r="M106" s="411"/>
    </row>
    <row r="107" spans="1:13" ht="14.25" thickBot="1">
      <c r="A107" s="439"/>
      <c r="B107" s="531"/>
      <c r="C107" s="531"/>
      <c r="D107" s="440" t="s">
        <v>481</v>
      </c>
      <c r="E107" s="413"/>
      <c r="F107" s="414">
        <f t="shared" si="11"/>
        <v>45859</v>
      </c>
      <c r="G107" s="414">
        <f t="shared" si="11"/>
        <v>45860</v>
      </c>
      <c r="H107" s="414">
        <f t="shared" si="11"/>
        <v>45861</v>
      </c>
      <c r="I107" s="414">
        <f t="shared" si="11"/>
        <v>45862</v>
      </c>
      <c r="J107" s="414">
        <f t="shared" si="11"/>
        <v>45863</v>
      </c>
      <c r="K107" s="415">
        <f t="shared" si="11"/>
        <v>45864</v>
      </c>
      <c r="L107" s="415">
        <f t="shared" si="11"/>
        <v>45865</v>
      </c>
      <c r="M107" s="416"/>
    </row>
    <row r="108" spans="1:13" ht="14.25" thickTop="1"/>
  </sheetData>
  <mergeCells count="93">
    <mergeCell ref="B101:B107"/>
    <mergeCell ref="C101:C107"/>
    <mergeCell ref="B89:B90"/>
    <mergeCell ref="C89:C90"/>
    <mergeCell ref="B91:B92"/>
    <mergeCell ref="C91:C92"/>
    <mergeCell ref="B93:B94"/>
    <mergeCell ref="C93:C94"/>
    <mergeCell ref="B95:B96"/>
    <mergeCell ref="C95:C96"/>
    <mergeCell ref="B97:B98"/>
    <mergeCell ref="C97:C98"/>
    <mergeCell ref="B99:B100"/>
    <mergeCell ref="C99:C100"/>
    <mergeCell ref="B83:B84"/>
    <mergeCell ref="C83:C84"/>
    <mergeCell ref="B85:B86"/>
    <mergeCell ref="C85:C86"/>
    <mergeCell ref="B87:B88"/>
    <mergeCell ref="C87:C88"/>
    <mergeCell ref="B76:B77"/>
    <mergeCell ref="C76:C77"/>
    <mergeCell ref="B78:B79"/>
    <mergeCell ref="C78:C79"/>
    <mergeCell ref="B80:B82"/>
    <mergeCell ref="C80:C82"/>
    <mergeCell ref="B70:B71"/>
    <mergeCell ref="C70:C71"/>
    <mergeCell ref="B72:B73"/>
    <mergeCell ref="C72:C73"/>
    <mergeCell ref="B74:B75"/>
    <mergeCell ref="C74:C75"/>
    <mergeCell ref="B64:B65"/>
    <mergeCell ref="C64:C65"/>
    <mergeCell ref="B66:B67"/>
    <mergeCell ref="C66:C67"/>
    <mergeCell ref="B68:B69"/>
    <mergeCell ref="C68:C69"/>
    <mergeCell ref="B58:B59"/>
    <mergeCell ref="C58:C59"/>
    <mergeCell ref="B60:B61"/>
    <mergeCell ref="C60:C61"/>
    <mergeCell ref="B62:B63"/>
    <mergeCell ref="C62:C63"/>
    <mergeCell ref="B47:B48"/>
    <mergeCell ref="C47:C48"/>
    <mergeCell ref="B49:B55"/>
    <mergeCell ref="C49:C55"/>
    <mergeCell ref="B56:B57"/>
    <mergeCell ref="C56:C57"/>
    <mergeCell ref="B41:B42"/>
    <mergeCell ref="C41:C42"/>
    <mergeCell ref="B43:B44"/>
    <mergeCell ref="C43:C44"/>
    <mergeCell ref="B45:B46"/>
    <mergeCell ref="C45:C46"/>
    <mergeCell ref="B35:B36"/>
    <mergeCell ref="C35:C36"/>
    <mergeCell ref="B37:B38"/>
    <mergeCell ref="C37:C38"/>
    <mergeCell ref="B39:B40"/>
    <mergeCell ref="C39:C40"/>
    <mergeCell ref="B33:B34"/>
    <mergeCell ref="C33:C34"/>
    <mergeCell ref="B28:B30"/>
    <mergeCell ref="C28:C30"/>
    <mergeCell ref="B31:B32"/>
    <mergeCell ref="C31:C32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8:B9"/>
    <mergeCell ref="C8:C9"/>
    <mergeCell ref="D1:M1"/>
    <mergeCell ref="B4:B5"/>
    <mergeCell ref="C4:C5"/>
    <mergeCell ref="B6:B7"/>
    <mergeCell ref="C6:C7"/>
  </mergeCells>
  <phoneticPr fontId="15" type="noConversion"/>
  <pageMargins left="0.7" right="0.7" top="0.75" bottom="0.75" header="0.3" footer="0.3"/>
  <pageSetup paperSize="9" scale="70" orientation="portrait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41"/>
  <sheetViews>
    <sheetView topLeftCell="A16" workbookViewId="0">
      <selection activeCell="A21" sqref="A21"/>
    </sheetView>
  </sheetViews>
  <sheetFormatPr defaultColWidth="8.875" defaultRowHeight="15.75"/>
  <cols>
    <col min="1" max="1" width="26" style="39" bestFit="1" customWidth="1"/>
    <col min="2" max="2" width="10.5" style="39" customWidth="1"/>
    <col min="3" max="3" width="11.5" style="39" bestFit="1" customWidth="1"/>
    <col min="4" max="4" width="7.75" style="39" bestFit="1" customWidth="1"/>
    <col min="5" max="5" width="6.625" style="39" bestFit="1" customWidth="1"/>
    <col min="6" max="6" width="9.25" style="39" bestFit="1" customWidth="1"/>
    <col min="7" max="7" width="18.375" style="39" bestFit="1" customWidth="1"/>
    <col min="8" max="8" width="21.5" style="39" bestFit="1" customWidth="1"/>
    <col min="9" max="9" width="7.375" style="39" bestFit="1" customWidth="1"/>
    <col min="10" max="10" width="17.5" style="39" bestFit="1" customWidth="1"/>
    <col min="11" max="11" width="5.75" style="39" bestFit="1" customWidth="1"/>
    <col min="12" max="12" width="4.25" style="39" bestFit="1" customWidth="1"/>
    <col min="13" max="13" width="18.75" style="39" bestFit="1" customWidth="1"/>
    <col min="14" max="14" width="5.375" style="39" bestFit="1" customWidth="1"/>
    <col min="15" max="15" width="8.75" style="39" bestFit="1" customWidth="1"/>
    <col min="16" max="16" width="20" style="39" bestFit="1" customWidth="1"/>
    <col min="17" max="17" width="8.125" style="39" bestFit="1" customWidth="1"/>
    <col min="18" max="19" width="9.5" style="39" bestFit="1" customWidth="1"/>
    <col min="20" max="20" width="6.375" style="39" bestFit="1" customWidth="1"/>
    <col min="21" max="21" width="5.5" style="39" bestFit="1" customWidth="1"/>
    <col min="22" max="22" width="19.875" style="39" bestFit="1" customWidth="1"/>
    <col min="23" max="23" width="5.5" style="39" bestFit="1" customWidth="1"/>
    <col min="24" max="24" width="11.625" style="39" bestFit="1" customWidth="1"/>
    <col min="25" max="25" width="6.75" style="39" bestFit="1" customWidth="1"/>
    <col min="26" max="26" width="17.625" style="39" bestFit="1" customWidth="1"/>
    <col min="27" max="27" width="10" style="39" bestFit="1" customWidth="1"/>
    <col min="28" max="28" width="7.375" style="39" bestFit="1" customWidth="1"/>
    <col min="29" max="29" width="6" style="39" bestFit="1" customWidth="1"/>
    <col min="30" max="16384" width="8.875" style="39"/>
  </cols>
  <sheetData>
    <row r="3" spans="1:29">
      <c r="A3" s="40" t="s">
        <v>167</v>
      </c>
      <c r="B3" s="40" t="s">
        <v>179</v>
      </c>
    </row>
    <row r="4" spans="1:29">
      <c r="A4" s="40" t="s">
        <v>164</v>
      </c>
      <c r="B4" s="39" t="s">
        <v>117</v>
      </c>
      <c r="C4" s="39" t="s">
        <v>115</v>
      </c>
      <c r="D4" s="39" t="s">
        <v>116</v>
      </c>
      <c r="E4" s="39" t="s">
        <v>101</v>
      </c>
      <c r="F4" s="39" t="s">
        <v>110</v>
      </c>
      <c r="G4" s="39" t="s">
        <v>162</v>
      </c>
      <c r="H4" s="39" t="s">
        <v>161</v>
      </c>
      <c r="I4" s="39" t="s">
        <v>105</v>
      </c>
      <c r="J4" s="39" t="s">
        <v>155</v>
      </c>
      <c r="K4" s="39" t="s">
        <v>103</v>
      </c>
      <c r="L4" s="39" t="s">
        <v>130</v>
      </c>
      <c r="M4" s="39" t="s">
        <v>159</v>
      </c>
      <c r="N4" s="39" t="s">
        <v>112</v>
      </c>
      <c r="O4" s="39" t="s">
        <v>109</v>
      </c>
      <c r="P4" s="39" t="s">
        <v>144</v>
      </c>
      <c r="Q4" s="39" t="s">
        <v>104</v>
      </c>
      <c r="R4" s="39" t="s">
        <v>107</v>
      </c>
      <c r="S4" s="39" t="s">
        <v>131</v>
      </c>
      <c r="T4" s="39" t="s">
        <v>102</v>
      </c>
      <c r="U4" s="39" t="s">
        <v>129</v>
      </c>
      <c r="V4" s="39" t="s">
        <v>160</v>
      </c>
      <c r="W4" s="39" t="s">
        <v>132</v>
      </c>
      <c r="X4" s="39" t="s">
        <v>108</v>
      </c>
      <c r="Y4" s="39" t="s">
        <v>106</v>
      </c>
      <c r="Z4" s="39" t="s">
        <v>163</v>
      </c>
      <c r="AA4" s="39" t="s">
        <v>154</v>
      </c>
      <c r="AB4" s="39" t="s">
        <v>165</v>
      </c>
      <c r="AC4" s="39" t="s">
        <v>166</v>
      </c>
    </row>
    <row r="5" spans="1:29">
      <c r="A5" s="41" t="s">
        <v>86</v>
      </c>
      <c r="B5" s="42">
        <v>5</v>
      </c>
      <c r="C5" s="42"/>
      <c r="D5" s="42"/>
      <c r="E5" s="42">
        <v>2</v>
      </c>
      <c r="F5" s="42"/>
      <c r="G5" s="42"/>
      <c r="H5" s="42"/>
      <c r="I5" s="42"/>
      <c r="J5" s="42"/>
      <c r="K5" s="42"/>
      <c r="L5" s="42"/>
      <c r="M5" s="42"/>
      <c r="N5" s="42"/>
      <c r="O5" s="42">
        <v>3</v>
      </c>
      <c r="P5" s="42"/>
      <c r="Q5" s="42">
        <v>4</v>
      </c>
      <c r="R5" s="42"/>
      <c r="S5" s="42"/>
      <c r="T5" s="42">
        <v>2</v>
      </c>
      <c r="U5" s="42"/>
      <c r="V5" s="42"/>
      <c r="W5" s="42"/>
      <c r="X5" s="42"/>
      <c r="Y5" s="42">
        <v>2</v>
      </c>
      <c r="Z5" s="42"/>
      <c r="AA5" s="42"/>
      <c r="AB5" s="42"/>
      <c r="AC5" s="42">
        <v>18</v>
      </c>
    </row>
    <row r="6" spans="1:29">
      <c r="A6" s="41" t="s">
        <v>178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>
        <v>4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>
        <v>4</v>
      </c>
      <c r="X6" s="42"/>
      <c r="Y6" s="42"/>
      <c r="Z6" s="42"/>
      <c r="AA6" s="42"/>
      <c r="AB6" s="42"/>
      <c r="AC6" s="42">
        <v>8</v>
      </c>
    </row>
    <row r="7" spans="1:29">
      <c r="A7" s="41" t="s">
        <v>87</v>
      </c>
      <c r="B7" s="42">
        <v>4</v>
      </c>
      <c r="C7" s="42"/>
      <c r="D7" s="42"/>
      <c r="E7" s="42"/>
      <c r="F7" s="42"/>
      <c r="G7" s="42">
        <v>2</v>
      </c>
      <c r="H7" s="42"/>
      <c r="I7" s="42"/>
      <c r="J7" s="42"/>
      <c r="K7" s="42">
        <v>3</v>
      </c>
      <c r="L7" s="42"/>
      <c r="M7" s="42"/>
      <c r="N7" s="42">
        <v>4</v>
      </c>
      <c r="O7" s="42"/>
      <c r="P7" s="42">
        <v>3</v>
      </c>
      <c r="Q7" s="42"/>
      <c r="R7" s="42">
        <v>2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42">
        <v>18</v>
      </c>
    </row>
    <row r="8" spans="1:29">
      <c r="A8" s="41" t="s">
        <v>88</v>
      </c>
      <c r="B8" s="42"/>
      <c r="C8" s="42"/>
      <c r="D8" s="42"/>
      <c r="E8" s="42">
        <v>2</v>
      </c>
      <c r="F8" s="42"/>
      <c r="G8" s="42"/>
      <c r="H8" s="42"/>
      <c r="I8" s="42"/>
      <c r="J8" s="42"/>
      <c r="K8" s="42">
        <v>3</v>
      </c>
      <c r="L8" s="42"/>
      <c r="M8" s="42"/>
      <c r="N8" s="42"/>
      <c r="O8" s="42">
        <v>4</v>
      </c>
      <c r="P8" s="42"/>
      <c r="Q8" s="42"/>
      <c r="R8" s="42"/>
      <c r="S8" s="42"/>
      <c r="T8" s="42">
        <v>3</v>
      </c>
      <c r="U8" s="42"/>
      <c r="V8" s="42"/>
      <c r="W8" s="42"/>
      <c r="X8" s="42">
        <v>2</v>
      </c>
      <c r="Y8" s="42">
        <v>4</v>
      </c>
      <c r="Z8" s="42"/>
      <c r="AA8" s="42"/>
      <c r="AB8" s="42"/>
      <c r="AC8" s="42">
        <v>18</v>
      </c>
    </row>
    <row r="9" spans="1:29">
      <c r="A9" s="41" t="s">
        <v>172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>
        <v>4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>
        <v>4</v>
      </c>
      <c r="X9" s="42"/>
      <c r="Y9" s="42"/>
      <c r="Z9" s="42"/>
      <c r="AA9" s="42"/>
      <c r="AB9" s="42"/>
      <c r="AC9" s="42">
        <v>8</v>
      </c>
    </row>
    <row r="10" spans="1:29">
      <c r="A10" s="41" t="s">
        <v>89</v>
      </c>
      <c r="B10" s="42"/>
      <c r="C10" s="42"/>
      <c r="D10" s="42">
        <v>2</v>
      </c>
      <c r="E10" s="42"/>
      <c r="F10" s="42"/>
      <c r="G10" s="42"/>
      <c r="H10" s="42"/>
      <c r="I10" s="42"/>
      <c r="J10" s="42">
        <v>3</v>
      </c>
      <c r="K10" s="42">
        <v>3</v>
      </c>
      <c r="L10" s="42"/>
      <c r="M10" s="42"/>
      <c r="N10" s="42">
        <v>3</v>
      </c>
      <c r="O10" s="42"/>
      <c r="P10" s="42"/>
      <c r="Q10" s="42">
        <v>4</v>
      </c>
      <c r="R10" s="42">
        <v>2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>
        <v>17</v>
      </c>
    </row>
    <row r="11" spans="1:29">
      <c r="A11" s="41" t="s">
        <v>90</v>
      </c>
      <c r="B11" s="42">
        <v>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>
        <v>2</v>
      </c>
      <c r="P11" s="42"/>
      <c r="Q11" s="42"/>
      <c r="R11" s="42"/>
      <c r="S11" s="42"/>
      <c r="T11" s="42">
        <v>2</v>
      </c>
      <c r="U11" s="42"/>
      <c r="V11" s="42"/>
      <c r="W11" s="42"/>
      <c r="X11" s="42">
        <v>1</v>
      </c>
      <c r="Y11" s="42">
        <v>3</v>
      </c>
      <c r="Z11" s="42">
        <v>2</v>
      </c>
      <c r="AA11" s="42"/>
      <c r="AB11" s="42"/>
      <c r="AC11" s="42">
        <v>15</v>
      </c>
    </row>
    <row r="12" spans="1:29">
      <c r="A12" s="41" t="s">
        <v>173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>
        <v>5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>
        <v>5</v>
      </c>
      <c r="X12" s="42"/>
      <c r="Y12" s="42"/>
      <c r="Z12" s="42"/>
      <c r="AA12" s="42"/>
      <c r="AB12" s="42"/>
      <c r="AC12" s="42">
        <v>10</v>
      </c>
    </row>
    <row r="13" spans="1:29">
      <c r="A13" s="41" t="s">
        <v>91</v>
      </c>
      <c r="B13" s="42"/>
      <c r="C13" s="42"/>
      <c r="D13" s="42"/>
      <c r="E13" s="42"/>
      <c r="F13" s="42"/>
      <c r="G13" s="42">
        <v>2</v>
      </c>
      <c r="H13" s="42"/>
      <c r="I13" s="42"/>
      <c r="J13" s="42"/>
      <c r="K13" s="42"/>
      <c r="L13" s="42"/>
      <c r="M13" s="42">
        <v>3</v>
      </c>
      <c r="N13" s="42">
        <v>4</v>
      </c>
      <c r="O13" s="42"/>
      <c r="P13" s="42"/>
      <c r="Q13" s="42"/>
      <c r="R13" s="42">
        <v>2</v>
      </c>
      <c r="S13" s="42"/>
      <c r="T13" s="42"/>
      <c r="U13" s="42"/>
      <c r="V13" s="42"/>
      <c r="W13" s="42"/>
      <c r="X13" s="42"/>
      <c r="Y13" s="42"/>
      <c r="Z13" s="42"/>
      <c r="AA13" s="42">
        <v>4</v>
      </c>
      <c r="AB13" s="42"/>
      <c r="AC13" s="42">
        <v>15</v>
      </c>
    </row>
    <row r="14" spans="1:29">
      <c r="A14" s="41" t="s">
        <v>92</v>
      </c>
      <c r="B14" s="42"/>
      <c r="C14" s="42">
        <v>3</v>
      </c>
      <c r="D14" s="42">
        <v>5</v>
      </c>
      <c r="E14" s="42"/>
      <c r="F14" s="42">
        <v>3</v>
      </c>
      <c r="G14" s="42"/>
      <c r="H14" s="42"/>
      <c r="I14" s="42"/>
      <c r="J14" s="42"/>
      <c r="K14" s="42">
        <v>3</v>
      </c>
      <c r="L14" s="42"/>
      <c r="M14" s="42"/>
      <c r="N14" s="42"/>
      <c r="O14" s="42">
        <v>4</v>
      </c>
      <c r="P14" s="42"/>
      <c r="Q14" s="42">
        <v>3</v>
      </c>
      <c r="R14" s="42"/>
      <c r="S14" s="42"/>
      <c r="T14" s="42">
        <v>2</v>
      </c>
      <c r="U14" s="42"/>
      <c r="V14" s="42"/>
      <c r="W14" s="42"/>
      <c r="X14" s="42">
        <v>2</v>
      </c>
      <c r="Y14" s="42">
        <v>5</v>
      </c>
      <c r="Z14" s="42"/>
      <c r="AA14" s="42"/>
      <c r="AB14" s="42"/>
      <c r="AC14" s="42">
        <v>30</v>
      </c>
    </row>
    <row r="15" spans="1:29">
      <c r="A15" s="41" t="s">
        <v>174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>
        <v>4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>
        <v>4</v>
      </c>
      <c r="X15" s="42"/>
      <c r="Y15" s="42"/>
      <c r="Z15" s="42"/>
      <c r="AA15" s="42"/>
      <c r="AB15" s="42"/>
      <c r="AC15" s="42">
        <v>8</v>
      </c>
    </row>
    <row r="16" spans="1:29">
      <c r="A16" s="41" t="s">
        <v>93</v>
      </c>
      <c r="B16" s="42">
        <v>2</v>
      </c>
      <c r="C16" s="42">
        <v>1</v>
      </c>
      <c r="D16" s="42"/>
      <c r="E16" s="42">
        <v>3</v>
      </c>
      <c r="F16" s="42"/>
      <c r="G16" s="42"/>
      <c r="H16" s="42"/>
      <c r="I16" s="42"/>
      <c r="J16" s="42"/>
      <c r="K16" s="42">
        <v>3</v>
      </c>
      <c r="L16" s="42"/>
      <c r="M16" s="42"/>
      <c r="N16" s="42">
        <v>3</v>
      </c>
      <c r="O16" s="42"/>
      <c r="P16" s="42"/>
      <c r="Q16" s="42"/>
      <c r="R16" s="42">
        <v>2</v>
      </c>
      <c r="S16" s="42"/>
      <c r="T16" s="42"/>
      <c r="U16" s="42"/>
      <c r="V16" s="42"/>
      <c r="W16" s="42"/>
      <c r="X16" s="42"/>
      <c r="Y16" s="42"/>
      <c r="Z16" s="42"/>
      <c r="AA16" s="42">
        <v>4</v>
      </c>
      <c r="AB16" s="42"/>
      <c r="AC16" s="42">
        <v>18</v>
      </c>
    </row>
    <row r="17" spans="1:29">
      <c r="A17" s="41" t="s">
        <v>94</v>
      </c>
      <c r="B17" s="42">
        <v>2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>
        <v>5</v>
      </c>
      <c r="P17" s="42"/>
      <c r="Q17" s="42">
        <v>3</v>
      </c>
      <c r="R17" s="42"/>
      <c r="S17" s="42"/>
      <c r="T17" s="42">
        <v>2</v>
      </c>
      <c r="U17" s="42"/>
      <c r="V17" s="42"/>
      <c r="W17" s="42"/>
      <c r="X17" s="42">
        <v>2</v>
      </c>
      <c r="Y17" s="42">
        <v>2</v>
      </c>
      <c r="Z17" s="42">
        <v>2</v>
      </c>
      <c r="AA17" s="42"/>
      <c r="AB17" s="42"/>
      <c r="AC17" s="42">
        <v>18</v>
      </c>
    </row>
    <row r="18" spans="1:29">
      <c r="A18" s="41" t="s">
        <v>175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>
        <v>4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>
        <v>4</v>
      </c>
      <c r="X18" s="42"/>
      <c r="Y18" s="42"/>
      <c r="Z18" s="42"/>
      <c r="AA18" s="42"/>
      <c r="AB18" s="42"/>
      <c r="AC18" s="42">
        <v>8</v>
      </c>
    </row>
    <row r="19" spans="1:29">
      <c r="A19" s="41" t="s">
        <v>95</v>
      </c>
      <c r="B19" s="42"/>
      <c r="C19" s="42">
        <v>1</v>
      </c>
      <c r="D19" s="42">
        <v>2</v>
      </c>
      <c r="E19" s="42">
        <v>2</v>
      </c>
      <c r="F19" s="42"/>
      <c r="G19" s="42"/>
      <c r="H19" s="42"/>
      <c r="I19" s="42"/>
      <c r="J19" s="42"/>
      <c r="K19" s="42">
        <v>3</v>
      </c>
      <c r="L19" s="42"/>
      <c r="M19" s="42"/>
      <c r="N19" s="42">
        <v>4</v>
      </c>
      <c r="O19" s="42"/>
      <c r="P19" s="42">
        <v>4</v>
      </c>
      <c r="Q19" s="42"/>
      <c r="R19" s="42">
        <v>2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>
        <v>18</v>
      </c>
    </row>
    <row r="20" spans="1:29">
      <c r="A20" s="41" t="s">
        <v>96</v>
      </c>
      <c r="B20" s="42">
        <v>2</v>
      </c>
      <c r="C20" s="42"/>
      <c r="D20" s="42"/>
      <c r="E20" s="42"/>
      <c r="F20" s="42"/>
      <c r="G20" s="42"/>
      <c r="H20" s="42"/>
      <c r="I20" s="42"/>
      <c r="J20" s="42"/>
      <c r="K20" s="42">
        <v>3</v>
      </c>
      <c r="L20" s="42"/>
      <c r="M20" s="42"/>
      <c r="N20" s="42"/>
      <c r="O20" s="42">
        <v>4</v>
      </c>
      <c r="P20" s="42"/>
      <c r="Q20" s="42">
        <v>3</v>
      </c>
      <c r="R20" s="42"/>
      <c r="S20" s="42"/>
      <c r="T20" s="42"/>
      <c r="U20" s="42"/>
      <c r="V20" s="42"/>
      <c r="W20" s="42"/>
      <c r="X20" s="42"/>
      <c r="Y20" s="42">
        <v>2</v>
      </c>
      <c r="Z20" s="42"/>
      <c r="AA20" s="42">
        <v>3</v>
      </c>
      <c r="AB20" s="42"/>
      <c r="AC20" s="42">
        <v>17</v>
      </c>
    </row>
    <row r="21" spans="1:29">
      <c r="A21" s="41" t="s">
        <v>176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>
        <v>4</v>
      </c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>
        <v>4</v>
      </c>
      <c r="X21" s="42"/>
      <c r="Y21" s="42"/>
      <c r="Z21" s="42"/>
      <c r="AA21" s="42"/>
      <c r="AB21" s="42"/>
      <c r="AC21" s="42">
        <v>8</v>
      </c>
    </row>
    <row r="22" spans="1:29">
      <c r="A22" s="41" t="s">
        <v>97</v>
      </c>
      <c r="B22" s="42"/>
      <c r="C22" s="42">
        <v>3</v>
      </c>
      <c r="D22" s="42">
        <v>3</v>
      </c>
      <c r="E22" s="42">
        <v>4</v>
      </c>
      <c r="F22" s="42"/>
      <c r="G22" s="42"/>
      <c r="H22" s="42"/>
      <c r="I22" s="42">
        <v>1</v>
      </c>
      <c r="J22" s="42"/>
      <c r="K22" s="42"/>
      <c r="L22" s="42"/>
      <c r="M22" s="42"/>
      <c r="N22" s="42"/>
      <c r="O22" s="42"/>
      <c r="P22" s="42"/>
      <c r="Q22" s="42"/>
      <c r="R22" s="42">
        <v>2</v>
      </c>
      <c r="S22" s="42"/>
      <c r="T22" s="42">
        <v>2</v>
      </c>
      <c r="U22" s="42"/>
      <c r="V22" s="42"/>
      <c r="W22" s="42"/>
      <c r="X22" s="42">
        <v>2</v>
      </c>
      <c r="Y22" s="42"/>
      <c r="Z22" s="42"/>
      <c r="AA22" s="42"/>
      <c r="AB22" s="42"/>
      <c r="AC22" s="42">
        <v>17</v>
      </c>
    </row>
    <row r="23" spans="1:29">
      <c r="A23" s="41" t="s">
        <v>98</v>
      </c>
      <c r="B23" s="42"/>
      <c r="C23" s="42"/>
      <c r="D23" s="42">
        <v>2</v>
      </c>
      <c r="E23" s="42"/>
      <c r="F23" s="42"/>
      <c r="G23" s="42"/>
      <c r="H23" s="42"/>
      <c r="I23" s="42">
        <v>1</v>
      </c>
      <c r="J23" s="42"/>
      <c r="K23" s="42">
        <v>4</v>
      </c>
      <c r="L23" s="42"/>
      <c r="M23" s="42"/>
      <c r="N23" s="42">
        <v>4</v>
      </c>
      <c r="O23" s="42">
        <v>4</v>
      </c>
      <c r="P23" s="42"/>
      <c r="Q23" s="42">
        <v>3</v>
      </c>
      <c r="R23" s="42"/>
      <c r="S23" s="42"/>
      <c r="T23" s="42"/>
      <c r="U23" s="42"/>
      <c r="V23" s="42"/>
      <c r="W23" s="42"/>
      <c r="X23" s="42"/>
      <c r="Y23" s="42">
        <v>3</v>
      </c>
      <c r="Z23" s="42"/>
      <c r="AA23" s="42">
        <v>4</v>
      </c>
      <c r="AB23" s="42"/>
      <c r="AC23" s="42">
        <v>25</v>
      </c>
    </row>
    <row r="24" spans="1:29">
      <c r="A24" s="41" t="s">
        <v>180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>
        <v>6</v>
      </c>
      <c r="T24" s="42"/>
      <c r="U24" s="42">
        <v>6</v>
      </c>
      <c r="V24" s="42"/>
      <c r="W24" s="42"/>
      <c r="X24" s="42"/>
      <c r="Y24" s="42"/>
      <c r="Z24" s="42"/>
      <c r="AA24" s="42"/>
      <c r="AB24" s="42"/>
      <c r="AC24" s="42">
        <v>12</v>
      </c>
    </row>
    <row r="25" spans="1:29">
      <c r="A25" s="41" t="s">
        <v>181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>
        <v>6</v>
      </c>
      <c r="T25" s="42"/>
      <c r="U25" s="42">
        <v>7</v>
      </c>
      <c r="V25" s="42"/>
      <c r="W25" s="42"/>
      <c r="X25" s="42"/>
      <c r="Y25" s="42"/>
      <c r="Z25" s="42"/>
      <c r="AA25" s="42"/>
      <c r="AB25" s="42"/>
      <c r="AC25" s="42">
        <v>13</v>
      </c>
    </row>
    <row r="26" spans="1:29">
      <c r="A26" s="41" t="s">
        <v>182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>
        <v>6</v>
      </c>
      <c r="T26" s="42"/>
      <c r="U26" s="42">
        <v>6</v>
      </c>
      <c r="V26" s="42"/>
      <c r="W26" s="42"/>
      <c r="X26" s="42"/>
      <c r="Y26" s="42"/>
      <c r="Z26" s="42"/>
      <c r="AA26" s="42"/>
      <c r="AB26" s="42"/>
      <c r="AC26" s="42">
        <v>12</v>
      </c>
    </row>
    <row r="27" spans="1:29">
      <c r="A27" s="41" t="s">
        <v>177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>
        <v>7</v>
      </c>
      <c r="T27" s="42"/>
      <c r="U27" s="42">
        <v>6</v>
      </c>
      <c r="V27" s="42"/>
      <c r="W27" s="42"/>
      <c r="X27" s="42"/>
      <c r="Y27" s="42"/>
      <c r="Z27" s="42"/>
      <c r="AA27" s="42"/>
      <c r="AB27" s="42"/>
      <c r="AC27" s="42">
        <v>13</v>
      </c>
    </row>
    <row r="28" spans="1:29">
      <c r="A28" s="41" t="s">
        <v>184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>
        <v>6</v>
      </c>
      <c r="T28" s="42"/>
      <c r="U28" s="42">
        <v>6</v>
      </c>
      <c r="V28" s="42"/>
      <c r="W28" s="42"/>
      <c r="X28" s="42"/>
      <c r="Y28" s="42"/>
      <c r="Z28" s="42"/>
      <c r="AA28" s="42"/>
      <c r="AB28" s="42"/>
      <c r="AC28" s="42">
        <v>12</v>
      </c>
    </row>
    <row r="29" spans="1:29">
      <c r="A29" s="41" t="s">
        <v>183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>
        <v>7</v>
      </c>
      <c r="T29" s="42"/>
      <c r="U29" s="42">
        <v>7</v>
      </c>
      <c r="V29" s="42"/>
      <c r="W29" s="42"/>
      <c r="X29" s="42"/>
      <c r="Y29" s="42"/>
      <c r="Z29" s="42"/>
      <c r="AA29" s="42"/>
      <c r="AB29" s="42"/>
      <c r="AC29" s="42">
        <v>14</v>
      </c>
    </row>
    <row r="30" spans="1:29">
      <c r="A30" s="41" t="s">
        <v>165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1" spans="1:29">
      <c r="A31" s="41" t="s">
        <v>185</v>
      </c>
      <c r="B31" s="42"/>
      <c r="C31" s="42"/>
      <c r="D31" s="42"/>
      <c r="E31" s="42">
        <v>2</v>
      </c>
      <c r="F31" s="42">
        <v>3</v>
      </c>
      <c r="G31" s="42"/>
      <c r="H31" s="42"/>
      <c r="I31" s="42">
        <v>2</v>
      </c>
      <c r="J31" s="42"/>
      <c r="K31" s="42"/>
      <c r="L31" s="42"/>
      <c r="M31" s="42"/>
      <c r="N31" s="42">
        <v>4</v>
      </c>
      <c r="O31" s="42">
        <v>4</v>
      </c>
      <c r="P31" s="42"/>
      <c r="Q31" s="42"/>
      <c r="R31" s="42">
        <v>2</v>
      </c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>
        <v>17</v>
      </c>
    </row>
    <row r="32" spans="1:29">
      <c r="A32" s="41" t="s">
        <v>186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>
        <v>4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>
        <v>5</v>
      </c>
      <c r="X32" s="42"/>
      <c r="Y32" s="42"/>
      <c r="Z32" s="42"/>
      <c r="AA32" s="42"/>
      <c r="AB32" s="42"/>
      <c r="AC32" s="42">
        <v>9</v>
      </c>
    </row>
    <row r="33" spans="1:29">
      <c r="A33" s="41" t="s">
        <v>187</v>
      </c>
      <c r="B33" s="42"/>
      <c r="C33" s="42">
        <v>1</v>
      </c>
      <c r="D33" s="42">
        <v>1</v>
      </c>
      <c r="E33" s="42"/>
      <c r="F33" s="42"/>
      <c r="G33" s="42"/>
      <c r="H33" s="42"/>
      <c r="I33" s="42">
        <v>2</v>
      </c>
      <c r="J33" s="42"/>
      <c r="K33" s="42">
        <v>3</v>
      </c>
      <c r="L33" s="42"/>
      <c r="M33" s="42">
        <v>3</v>
      </c>
      <c r="N33" s="42"/>
      <c r="O33" s="42"/>
      <c r="P33" s="42"/>
      <c r="Q33" s="42">
        <v>3</v>
      </c>
      <c r="R33" s="42"/>
      <c r="S33" s="42"/>
      <c r="T33" s="42">
        <v>4</v>
      </c>
      <c r="U33" s="42"/>
      <c r="V33" s="42"/>
      <c r="W33" s="42"/>
      <c r="X33" s="42"/>
      <c r="Y33" s="42"/>
      <c r="Z33" s="42"/>
      <c r="AA33" s="42"/>
      <c r="AB33" s="42"/>
      <c r="AC33" s="42">
        <v>17</v>
      </c>
    </row>
    <row r="34" spans="1:29">
      <c r="A34" s="41" t="s">
        <v>188</v>
      </c>
      <c r="B34" s="42"/>
      <c r="C34" s="42">
        <v>2</v>
      </c>
      <c r="D34" s="42">
        <v>2</v>
      </c>
      <c r="E34" s="42">
        <v>2</v>
      </c>
      <c r="F34" s="42"/>
      <c r="G34" s="42"/>
      <c r="H34" s="42"/>
      <c r="I34" s="42">
        <v>2</v>
      </c>
      <c r="J34" s="42"/>
      <c r="K34" s="42">
        <v>3</v>
      </c>
      <c r="L34" s="42"/>
      <c r="M34" s="42"/>
      <c r="N34" s="42">
        <v>4</v>
      </c>
      <c r="O34" s="42"/>
      <c r="P34" s="42"/>
      <c r="Q34" s="42"/>
      <c r="R34" s="42">
        <v>2</v>
      </c>
      <c r="S34" s="42"/>
      <c r="T34" s="42"/>
      <c r="U34" s="42"/>
      <c r="V34" s="42"/>
      <c r="W34" s="42"/>
      <c r="X34" s="42">
        <v>1</v>
      </c>
      <c r="Y34" s="42">
        <v>4</v>
      </c>
      <c r="Z34" s="42"/>
      <c r="AA34" s="42">
        <v>4</v>
      </c>
      <c r="AB34" s="42"/>
      <c r="AC34" s="42">
        <v>26</v>
      </c>
    </row>
    <row r="35" spans="1:29">
      <c r="A35" s="41" t="s">
        <v>189</v>
      </c>
      <c r="B35" s="42"/>
      <c r="C35" s="42">
        <v>4</v>
      </c>
      <c r="D35" s="42">
        <v>4</v>
      </c>
      <c r="E35" s="42"/>
      <c r="F35" s="42"/>
      <c r="G35" s="42"/>
      <c r="H35" s="42"/>
      <c r="I35" s="42">
        <v>3</v>
      </c>
      <c r="J35" s="42"/>
      <c r="K35" s="42"/>
      <c r="L35" s="42"/>
      <c r="M35" s="42"/>
      <c r="N35" s="42"/>
      <c r="O35" s="42">
        <v>4</v>
      </c>
      <c r="P35" s="42"/>
      <c r="Q35" s="42"/>
      <c r="R35" s="42"/>
      <c r="S35" s="42"/>
      <c r="T35" s="42"/>
      <c r="U35" s="42"/>
      <c r="V35" s="42">
        <v>1</v>
      </c>
      <c r="W35" s="42"/>
      <c r="X35" s="42"/>
      <c r="Y35" s="42"/>
      <c r="Z35" s="42"/>
      <c r="AA35" s="42"/>
      <c r="AB35" s="42"/>
      <c r="AC35" s="42">
        <v>16</v>
      </c>
    </row>
    <row r="36" spans="1:29">
      <c r="A36" s="41" t="s">
        <v>190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>
        <v>4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>
        <v>4</v>
      </c>
      <c r="X36" s="42"/>
      <c r="Y36" s="42"/>
      <c r="Z36" s="42"/>
      <c r="AA36" s="42"/>
      <c r="AB36" s="42"/>
      <c r="AC36" s="42">
        <v>8</v>
      </c>
    </row>
    <row r="37" spans="1:29">
      <c r="A37" s="41" t="s">
        <v>191</v>
      </c>
      <c r="B37" s="42"/>
      <c r="C37" s="42">
        <v>2</v>
      </c>
      <c r="D37" s="42"/>
      <c r="E37" s="42">
        <v>2</v>
      </c>
      <c r="F37" s="42"/>
      <c r="G37" s="42"/>
      <c r="H37" s="42">
        <v>1</v>
      </c>
      <c r="I37" s="42">
        <v>1</v>
      </c>
      <c r="J37" s="42"/>
      <c r="K37" s="42"/>
      <c r="L37" s="42"/>
      <c r="M37" s="42"/>
      <c r="N37" s="42">
        <v>4</v>
      </c>
      <c r="O37" s="42"/>
      <c r="P37" s="42"/>
      <c r="Q37" s="42">
        <v>4</v>
      </c>
      <c r="R37" s="42">
        <v>2</v>
      </c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>
        <v>16</v>
      </c>
    </row>
    <row r="38" spans="1:29">
      <c r="A38" s="41" t="s">
        <v>192</v>
      </c>
      <c r="B38" s="42"/>
      <c r="C38" s="42">
        <v>1</v>
      </c>
      <c r="D38" s="42">
        <v>2</v>
      </c>
      <c r="E38" s="42"/>
      <c r="F38" s="42"/>
      <c r="G38" s="42"/>
      <c r="H38" s="42"/>
      <c r="I38" s="42">
        <v>3</v>
      </c>
      <c r="J38" s="42"/>
      <c r="K38" s="42">
        <v>3</v>
      </c>
      <c r="L38" s="42"/>
      <c r="M38" s="42"/>
      <c r="N38" s="42"/>
      <c r="O38" s="42"/>
      <c r="P38" s="42"/>
      <c r="Q38" s="42"/>
      <c r="R38" s="42"/>
      <c r="S38" s="42"/>
      <c r="T38" s="42">
        <v>3</v>
      </c>
      <c r="U38" s="42"/>
      <c r="V38" s="42"/>
      <c r="W38" s="42"/>
      <c r="X38" s="42"/>
      <c r="Y38" s="42">
        <v>3</v>
      </c>
      <c r="Z38" s="42"/>
      <c r="AA38" s="42"/>
      <c r="AB38" s="42"/>
      <c r="AC38" s="42">
        <v>15</v>
      </c>
    </row>
    <row r="39" spans="1:29">
      <c r="A39" s="41" t="s">
        <v>193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>
        <v>5</v>
      </c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>
        <v>4</v>
      </c>
      <c r="X39" s="42"/>
      <c r="Y39" s="42"/>
      <c r="Z39" s="42"/>
      <c r="AA39" s="42"/>
      <c r="AB39" s="42"/>
      <c r="AC39" s="42">
        <v>9</v>
      </c>
    </row>
    <row r="40" spans="1:29">
      <c r="A40" s="41" t="s">
        <v>194</v>
      </c>
      <c r="B40" s="42"/>
      <c r="C40" s="42">
        <v>2</v>
      </c>
      <c r="D40" s="42">
        <v>2</v>
      </c>
      <c r="E40" s="42">
        <v>2</v>
      </c>
      <c r="F40" s="42"/>
      <c r="G40" s="42"/>
      <c r="H40" s="42"/>
      <c r="I40" s="42">
        <v>2</v>
      </c>
      <c r="J40" s="42"/>
      <c r="K40" s="42">
        <v>3</v>
      </c>
      <c r="L40" s="42"/>
      <c r="M40" s="42"/>
      <c r="N40" s="42">
        <v>4</v>
      </c>
      <c r="O40" s="42">
        <v>4</v>
      </c>
      <c r="P40" s="42"/>
      <c r="Q40" s="42">
        <v>3</v>
      </c>
      <c r="R40" s="42">
        <v>2</v>
      </c>
      <c r="S40" s="42"/>
      <c r="T40" s="42"/>
      <c r="U40" s="42"/>
      <c r="V40" s="42"/>
      <c r="W40" s="42"/>
      <c r="X40" s="42">
        <v>2</v>
      </c>
      <c r="Y40" s="42">
        <v>3</v>
      </c>
      <c r="Z40" s="42"/>
      <c r="AA40" s="42"/>
      <c r="AB40" s="42"/>
      <c r="AC40" s="42">
        <v>29</v>
      </c>
    </row>
    <row r="41" spans="1:29">
      <c r="A41" s="41" t="s">
        <v>166</v>
      </c>
      <c r="B41" s="42">
        <v>20</v>
      </c>
      <c r="C41" s="42">
        <v>20</v>
      </c>
      <c r="D41" s="42">
        <v>25</v>
      </c>
      <c r="E41" s="42">
        <v>21</v>
      </c>
      <c r="F41" s="42">
        <v>6</v>
      </c>
      <c r="G41" s="42">
        <v>4</v>
      </c>
      <c r="H41" s="42">
        <v>1</v>
      </c>
      <c r="I41" s="42">
        <v>17</v>
      </c>
      <c r="J41" s="42">
        <v>3</v>
      </c>
      <c r="K41" s="42">
        <v>37</v>
      </c>
      <c r="L41" s="42">
        <v>38</v>
      </c>
      <c r="M41" s="42">
        <v>6</v>
      </c>
      <c r="N41" s="42">
        <v>38</v>
      </c>
      <c r="O41" s="42">
        <v>38</v>
      </c>
      <c r="P41" s="42">
        <v>7</v>
      </c>
      <c r="Q41" s="42">
        <v>30</v>
      </c>
      <c r="R41" s="42">
        <v>20</v>
      </c>
      <c r="S41" s="42">
        <v>38</v>
      </c>
      <c r="T41" s="42">
        <v>20</v>
      </c>
      <c r="U41" s="42">
        <v>38</v>
      </c>
      <c r="V41" s="42">
        <v>1</v>
      </c>
      <c r="W41" s="42">
        <v>38</v>
      </c>
      <c r="X41" s="42">
        <v>12</v>
      </c>
      <c r="Y41" s="42">
        <v>31</v>
      </c>
      <c r="Z41" s="42">
        <v>4</v>
      </c>
      <c r="AA41" s="42">
        <v>19</v>
      </c>
      <c r="AB41" s="42"/>
      <c r="AC41" s="42">
        <v>532</v>
      </c>
    </row>
  </sheetData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P505"/>
  <sheetViews>
    <sheetView zoomScaleNormal="100" workbookViewId="0">
      <pane xSplit="4" ySplit="2" topLeftCell="E200" activePane="bottomRight" state="frozen"/>
      <selection pane="topRight" activeCell="E1" sqref="E1"/>
      <selection pane="bottomLeft" activeCell="A3" sqref="A3"/>
      <selection pane="bottomRight" activeCell="A202" sqref="A202:XFD202"/>
    </sheetView>
  </sheetViews>
  <sheetFormatPr defaultColWidth="8.875" defaultRowHeight="12.75"/>
  <cols>
    <col min="1" max="1" width="7.75" style="149" customWidth="1"/>
    <col min="2" max="2" width="7" style="149" customWidth="1"/>
    <col min="3" max="3" width="8.5" style="149" customWidth="1"/>
    <col min="4" max="4" width="15.375" style="161" bestFit="1" customWidth="1"/>
    <col min="5" max="5" width="9.5" style="161" customWidth="1"/>
    <col min="6" max="6" width="12.625" style="162" customWidth="1"/>
    <col min="7" max="7" width="10.625" style="161" customWidth="1"/>
    <col min="8" max="8" width="23.5" style="162" customWidth="1"/>
    <col min="9" max="9" width="32.875" style="169" bestFit="1" customWidth="1"/>
    <col min="10" max="10" width="18" style="377" customWidth="1"/>
    <col min="11" max="11" width="15.875" style="377" customWidth="1"/>
    <col min="12" max="12" width="8" style="171" customWidth="1"/>
    <col min="13" max="13" width="17.125" style="163" bestFit="1" customWidth="1"/>
    <col min="14" max="14" width="10" style="163" bestFit="1" customWidth="1"/>
    <col min="15" max="16384" width="8.875" style="149"/>
  </cols>
  <sheetData>
    <row r="1" spans="1:16" s="164" customFormat="1" ht="13.5">
      <c r="A1" s="328" t="s">
        <v>907</v>
      </c>
      <c r="B1" s="328"/>
      <c r="C1" s="329"/>
      <c r="D1" s="329"/>
      <c r="E1" s="330" t="s">
        <v>908</v>
      </c>
      <c r="F1" s="332"/>
      <c r="G1" s="330"/>
      <c r="H1" s="331"/>
      <c r="I1" s="332"/>
      <c r="J1" s="374"/>
      <c r="K1" s="374"/>
      <c r="L1" s="333"/>
      <c r="M1" s="333"/>
      <c r="N1" s="334"/>
      <c r="O1" s="334"/>
      <c r="P1" s="334"/>
    </row>
    <row r="2" spans="1:16" s="153" customFormat="1" ht="12.6" customHeight="1">
      <c r="A2" s="335" t="s">
        <v>913</v>
      </c>
      <c r="B2" s="336" t="s">
        <v>303</v>
      </c>
      <c r="C2" s="335" t="s">
        <v>914</v>
      </c>
      <c r="D2" s="335" t="s">
        <v>915</v>
      </c>
      <c r="E2" s="475" t="s">
        <v>912</v>
      </c>
      <c r="F2" s="476" t="s">
        <v>9</v>
      </c>
      <c r="G2" s="477" t="s">
        <v>916</v>
      </c>
      <c r="H2" s="478" t="s">
        <v>1275</v>
      </c>
      <c r="I2" s="479" t="s">
        <v>917</v>
      </c>
      <c r="J2" s="375" t="s">
        <v>919</v>
      </c>
      <c r="K2" s="375" t="s">
        <v>920</v>
      </c>
      <c r="L2" s="147" t="s">
        <v>909</v>
      </c>
      <c r="M2" s="147" t="s">
        <v>910</v>
      </c>
      <c r="N2" s="148" t="s">
        <v>493</v>
      </c>
      <c r="O2" s="148" t="s">
        <v>911</v>
      </c>
      <c r="P2" s="148"/>
    </row>
    <row r="3" spans="1:16" s="153" customFormat="1">
      <c r="A3" s="150"/>
      <c r="B3" s="150" t="s">
        <v>1042</v>
      </c>
      <c r="C3" s="150" t="s">
        <v>993</v>
      </c>
      <c r="D3" s="151" t="s">
        <v>129</v>
      </c>
      <c r="E3" s="150">
        <f>IFERROR(INDEX(學生名單!$B:$H,MATCH($B3,學生名單!$G:$G,0),5),"")</f>
        <v>9508</v>
      </c>
      <c r="F3" s="150" t="str">
        <f>IFERROR(INDEX(學生名單!$B:$H,MATCH($B3,學生名單!$G:$G,0),4),"")</f>
        <v>Allyssa Zia Haywood</v>
      </c>
      <c r="G3" s="150" t="str">
        <f>IFERROR(INDEX(學生名單!$B:$H,MATCH($B3,學生名單!$G:$G,0),1),"")</f>
        <v>11057001A</v>
      </c>
      <c r="H3" s="154" t="str">
        <f>IFERROR(VLOOKUP($D3,大四學分表及訓練階段設定!$H$41:$K$82,4,FALSE),"")</f>
        <v>兒科學見習 Pediatrics</v>
      </c>
      <c r="I3" s="154" t="str">
        <f>IFERROR(VLOOKUP($D3,大四學分表及訓練階段設定!$H$41:$K$82,2,FALSE),"")</f>
        <v>兒童醫學部Pediatric Medicine Dept.</v>
      </c>
      <c r="J3" s="376">
        <v>45509</v>
      </c>
      <c r="K3" s="376">
        <v>45548</v>
      </c>
      <c r="L3" s="170"/>
      <c r="M3" s="152"/>
      <c r="N3" s="152"/>
    </row>
    <row r="4" spans="1:16" s="153" customFormat="1">
      <c r="A4" s="150"/>
      <c r="B4" s="150" t="s">
        <v>1033</v>
      </c>
      <c r="C4" s="150" t="s">
        <v>984</v>
      </c>
      <c r="D4" s="151" t="s">
        <v>129</v>
      </c>
      <c r="E4" s="150">
        <f>IFERROR(INDEX(學生名單!$B:$H,MATCH($B4,學生名單!$G:$G,0),5),"")</f>
        <v>9506</v>
      </c>
      <c r="F4" s="150" t="str">
        <f>IFERROR(INDEX(學生名單!$B:$H,MATCH($B4,學生名單!$G:$G,0),4),"")</f>
        <v>Araine Minelle Amy Sydela Humes</v>
      </c>
      <c r="G4" s="150" t="str">
        <f>IFERROR(INDEX(學生名單!$B:$H,MATCH($B4,學生名單!$G:$G,0),1),"")</f>
        <v>11057002A</v>
      </c>
      <c r="H4" s="154" t="str">
        <f>IFERROR(VLOOKUP($D4,大四學分表及訓練階段設定!$H$41:$K$82,4,FALSE),"")</f>
        <v>兒科學見習 Pediatrics</v>
      </c>
      <c r="I4" s="154" t="str">
        <f>IFERROR(VLOOKUP($D4,大四學分表及訓練階段設定!$H$41:$K$82,2,FALSE),"")</f>
        <v>兒童醫學部Pediatric Medicine Dept.</v>
      </c>
      <c r="J4" s="376">
        <v>45509</v>
      </c>
      <c r="K4" s="376">
        <v>45548</v>
      </c>
      <c r="L4" s="170"/>
      <c r="M4" s="152"/>
      <c r="N4" s="152"/>
    </row>
    <row r="5" spans="1:16" s="153" customFormat="1">
      <c r="A5" s="150"/>
      <c r="B5" s="150" t="s">
        <v>1038</v>
      </c>
      <c r="C5" s="150" t="s">
        <v>989</v>
      </c>
      <c r="D5" s="151" t="s">
        <v>129</v>
      </c>
      <c r="E5" s="150">
        <f>IFERROR(INDEX(學生名單!$B:$H,MATCH($B5,學生名單!$G:$G,0),5),"")</f>
        <v>9509</v>
      </c>
      <c r="F5" s="150" t="str">
        <f>IFERROR(INDEX(學生名單!$B:$H,MATCH($B5,學生名單!$G:$G,0),4),"")</f>
        <v>Britney Carmey Bernadine</v>
      </c>
      <c r="G5" s="150" t="str">
        <f>IFERROR(INDEX(學生名單!$B:$H,MATCH($B5,學生名單!$G:$G,0),1),"")</f>
        <v>11057003A</v>
      </c>
      <c r="H5" s="154" t="str">
        <f>IFERROR(VLOOKUP($D5,大四學分表及訓練階段設定!$H$41:$K$82,4,FALSE),"")</f>
        <v>兒科學見習 Pediatrics</v>
      </c>
      <c r="I5" s="154" t="str">
        <f>IFERROR(VLOOKUP($D5,大四學分表及訓練階段設定!$H$41:$K$82,2,FALSE),"")</f>
        <v>兒童醫學部Pediatric Medicine Dept.</v>
      </c>
      <c r="J5" s="376">
        <v>45509</v>
      </c>
      <c r="K5" s="376">
        <v>45548</v>
      </c>
      <c r="L5" s="170"/>
      <c r="M5" s="152"/>
      <c r="N5" s="152"/>
    </row>
    <row r="6" spans="1:16" s="153" customFormat="1">
      <c r="A6" s="150"/>
      <c r="B6" s="150" t="s">
        <v>1027</v>
      </c>
      <c r="C6" s="150" t="s">
        <v>978</v>
      </c>
      <c r="D6" s="151" t="s">
        <v>103</v>
      </c>
      <c r="E6" s="150">
        <f>IFERROR(INDEX(學生名單!$B:$H,MATCH($B6,學生名單!$G:$G,0),5),"")</f>
        <v>9510</v>
      </c>
      <c r="F6" s="150" t="str">
        <f>IFERROR(INDEX(學生名單!$B:$H,MATCH($B6,學生名單!$G:$G,0),4),"")</f>
        <v>Byron Meltel Silil</v>
      </c>
      <c r="G6" s="150" t="str">
        <f>IFERROR(INDEX(學生名單!$B:$H,MATCH($B6,學生名單!$G:$G,0),1),"")</f>
        <v>11057004A</v>
      </c>
      <c r="H6" s="154" t="str">
        <f>IFERROR(VLOOKUP($D6,大四學分表及訓練階段設定!$H$41:$K$82,4,FALSE),"")</f>
        <v>耳鼻喉科學見習 Otolaryngology</v>
      </c>
      <c r="I6" s="154" t="str">
        <f>IFERROR(VLOOKUP($D6,大四學分表及訓練階段設定!$H$41:$K$82,2,FALSE),"")</f>
        <v>耳鼻喉部ENT Dept.</v>
      </c>
      <c r="J6" s="376">
        <v>45509</v>
      </c>
      <c r="K6" s="376">
        <v>45520</v>
      </c>
      <c r="L6" s="170"/>
      <c r="M6" s="152"/>
      <c r="N6" s="152"/>
    </row>
    <row r="7" spans="1:16" s="153" customFormat="1">
      <c r="A7" s="150"/>
      <c r="B7" s="150" t="s">
        <v>1028</v>
      </c>
      <c r="C7" s="150" t="s">
        <v>979</v>
      </c>
      <c r="D7" s="151" t="s">
        <v>103</v>
      </c>
      <c r="E7" s="150">
        <f>IFERROR(INDEX(學生名單!$B:$H,MATCH($B7,學生名單!$G:$G,0),5),"")</f>
        <v>9523</v>
      </c>
      <c r="F7" s="150" t="str">
        <f>IFERROR(INDEX(學生名單!$B:$H,MATCH($B7,學生名單!$G:$G,0),4),"")</f>
        <v>Damari Rosalinda Tesucun</v>
      </c>
      <c r="G7" s="150" t="str">
        <f>IFERROR(INDEX(學生名單!$B:$H,MATCH($B7,學生名單!$G:$G,0),1),"")</f>
        <v>11057005A</v>
      </c>
      <c r="H7" s="154" t="str">
        <f>IFERROR(VLOOKUP($D7,大四學分表及訓練階段設定!$H$41:$K$82,4,FALSE),"")</f>
        <v>耳鼻喉科學見習 Otolaryngology</v>
      </c>
      <c r="I7" s="154" t="str">
        <f>IFERROR(VLOOKUP($D7,大四學分表及訓練階段設定!$H$41:$K$82,2,FALSE),"")</f>
        <v>耳鼻喉部ENT Dept.</v>
      </c>
      <c r="J7" s="376">
        <v>45509</v>
      </c>
      <c r="K7" s="376">
        <v>45520</v>
      </c>
      <c r="L7" s="170"/>
      <c r="M7" s="152"/>
      <c r="N7" s="152"/>
    </row>
    <row r="8" spans="1:16" s="153" customFormat="1">
      <c r="A8" s="150"/>
      <c r="B8" s="150" t="s">
        <v>1045</v>
      </c>
      <c r="C8" s="150" t="s">
        <v>996</v>
      </c>
      <c r="D8" s="151" t="s">
        <v>700</v>
      </c>
      <c r="E8" s="150">
        <f>IFERROR(INDEX(學生名單!$B:$H,MATCH($B8,學生名單!$G:$G,0),5),"")</f>
        <v>9517</v>
      </c>
      <c r="F8" s="150" t="str">
        <f>IFERROR(INDEX(學生名單!$B:$H,MATCH($B8,學生名單!$G:$G,0),4),"")</f>
        <v>Fay Naomi Bernard</v>
      </c>
      <c r="G8" s="150" t="str">
        <f>IFERROR(INDEX(學生名單!$B:$H,MATCH($B8,學生名單!$G:$G,0),1),"")</f>
        <v>11057006A</v>
      </c>
      <c r="H8" s="154" t="str">
        <f>IFERROR(VLOOKUP($D8,大四學分表及訓練階段設定!$H$41:$K$82,4,FALSE),"")</f>
        <v>整形外科學見習 Plastic &amp; Reconstructive Surgery</v>
      </c>
      <c r="I8" s="154" t="str">
        <f>IFERROR(VLOOKUP($D8,大四學分表及訓練階段設定!$H$41:$K$82,2,FALSE),"")</f>
        <v>整形外科部Plastic Surgery Dept.</v>
      </c>
      <c r="J8" s="376">
        <v>45509</v>
      </c>
      <c r="K8" s="376">
        <v>45520</v>
      </c>
      <c r="L8" s="170"/>
      <c r="M8" s="152"/>
      <c r="N8" s="152"/>
    </row>
    <row r="9" spans="1:16" s="153" customFormat="1">
      <c r="A9" s="150"/>
      <c r="B9" s="150" t="s">
        <v>1035</v>
      </c>
      <c r="C9" s="150" t="s">
        <v>986</v>
      </c>
      <c r="D9" s="151" t="s">
        <v>1222</v>
      </c>
      <c r="E9" s="150">
        <f>IFERROR(INDEX(學生名單!$B:$H,MATCH($B9,學生名單!$G:$G,0),5),"")</f>
        <v>9504</v>
      </c>
      <c r="F9" s="150" t="str">
        <f>IFERROR(INDEX(學生名單!$B:$H,MATCH($B9,學生名單!$G:$G,0),4),"")</f>
        <v>Gabriela Natalie Ochoa</v>
      </c>
      <c r="G9" s="150" t="str">
        <f>IFERROR(INDEX(學生名單!$B:$H,MATCH($B9,學生名單!$G:$G,0),1),"")</f>
        <v>11057007A</v>
      </c>
      <c r="H9" s="154" t="str">
        <f>IFERROR(VLOOKUP($D9,大四學分表及訓練階段設定!$H$41:$K$82,4,FALSE),"")</f>
        <v xml:space="preserve">精神醫學見習 Psychiatry </v>
      </c>
      <c r="I9" s="154" t="str">
        <f>IFERROR(VLOOKUP($D9,大四學分表及訓練階段設定!$H$41:$K$82,2,FALSE),"")</f>
        <v>精神科Psychiatry</v>
      </c>
      <c r="J9" s="376">
        <v>45509</v>
      </c>
      <c r="K9" s="376">
        <v>45534</v>
      </c>
      <c r="L9" s="170"/>
      <c r="M9" s="152"/>
      <c r="N9" s="152"/>
    </row>
    <row r="10" spans="1:16" s="153" customFormat="1">
      <c r="A10" s="150"/>
      <c r="B10" s="150" t="s">
        <v>1221</v>
      </c>
      <c r="C10" s="150" t="s">
        <v>992</v>
      </c>
      <c r="D10" s="151" t="s">
        <v>1222</v>
      </c>
      <c r="E10" s="150">
        <f>IFERROR(INDEX(學生名單!$B:$H,MATCH($B10,學生名單!$G:$G,0),5),"")</f>
        <v>9516</v>
      </c>
      <c r="F10" s="150" t="str">
        <f>IFERROR(INDEX(學生名單!$B:$H,MATCH($B10,學生名單!$G:$G,0),4),"")</f>
        <v>Geraldo Fernando Puc</v>
      </c>
      <c r="G10" s="150" t="str">
        <f>IFERROR(INDEX(學生名單!$B:$H,MATCH($B10,學生名單!$G:$G,0),1),"")</f>
        <v>11057008A</v>
      </c>
      <c r="H10" s="154" t="str">
        <f>IFERROR(VLOOKUP($D10,大四學分表及訓練階段設定!$H$41:$K$82,4,FALSE),"")</f>
        <v xml:space="preserve">精神醫學見習 Psychiatry </v>
      </c>
      <c r="I10" s="154" t="str">
        <f>IFERROR(VLOOKUP($D10,大四學分表及訓練階段設定!$H$41:$K$82,2,FALSE),"")</f>
        <v>精神科Psychiatry</v>
      </c>
      <c r="J10" s="376">
        <v>45509</v>
      </c>
      <c r="K10" s="376">
        <v>45534</v>
      </c>
      <c r="L10" s="170"/>
      <c r="M10" s="152"/>
      <c r="N10" s="152"/>
    </row>
    <row r="11" spans="1:16" s="153" customFormat="1">
      <c r="A11" s="150"/>
      <c r="B11" s="150" t="s">
        <v>1026</v>
      </c>
      <c r="C11" s="150" t="s">
        <v>977</v>
      </c>
      <c r="D11" s="151" t="s">
        <v>1222</v>
      </c>
      <c r="E11" s="150">
        <f>IFERROR(INDEX(學生名單!$B:$H,MATCH($B11,學生名單!$G:$G,0),5),"")</f>
        <v>9513</v>
      </c>
      <c r="F11" s="150" t="str">
        <f>IFERROR(INDEX(學生名單!$B:$H,MATCH($B11,學生名單!$G:$G,0),4),"")</f>
        <v>Isaure Omario Milian</v>
      </c>
      <c r="G11" s="150" t="str">
        <f>IFERROR(INDEX(學生名單!$B:$H,MATCH($B11,學生名單!$G:$G,0),1),"")</f>
        <v>11057009A</v>
      </c>
      <c r="H11" s="154" t="str">
        <f>IFERROR(VLOOKUP($D11,大四學分表及訓練階段設定!$H$41:$K$82,4,FALSE),"")</f>
        <v xml:space="preserve">精神醫學見習 Psychiatry </v>
      </c>
      <c r="I11" s="154" t="str">
        <f>IFERROR(VLOOKUP($D11,大四學分表及訓練階段設定!$H$41:$K$82,2,FALSE),"")</f>
        <v>精神科Psychiatry</v>
      </c>
      <c r="J11" s="376">
        <v>45509</v>
      </c>
      <c r="K11" s="376">
        <v>45534</v>
      </c>
      <c r="L11" s="170"/>
      <c r="M11" s="152"/>
      <c r="N11" s="152"/>
    </row>
    <row r="12" spans="1:16" s="153" customFormat="1">
      <c r="A12" s="150"/>
      <c r="B12" s="150" t="s">
        <v>1046</v>
      </c>
      <c r="C12" s="150" t="s">
        <v>997</v>
      </c>
      <c r="D12" s="151" t="s">
        <v>105</v>
      </c>
      <c r="E12" s="150">
        <f>IFERROR(INDEX(學生名單!$B:$H,MATCH($B12,學生名單!$G:$G,0),5),"")</f>
        <v>9505</v>
      </c>
      <c r="F12" s="150" t="str">
        <f>IFERROR(INDEX(學生名單!$B:$H,MATCH($B12,學生名單!$G:$G,0),4),"")</f>
        <v>Joel St. George Samuel</v>
      </c>
      <c r="G12" s="150" t="str">
        <f>IFERROR(INDEX(學生名單!$B:$H,MATCH($B12,學生名單!$G:$G,0),1),"")</f>
        <v>11057010A</v>
      </c>
      <c r="H12" s="154" t="str">
        <f>IFERROR(VLOOKUP($D12,大四學分表及訓練階段設定!$H$41:$K$82,4,FALSE),"")</f>
        <v>皮膚科學見習 Dermatology</v>
      </c>
      <c r="I12" s="154" t="str">
        <f>IFERROR(VLOOKUP($D12,大四學分表及訓練階段設定!$H$41:$K$82,2,FALSE),"")</f>
        <v>皮膚科Dermatology</v>
      </c>
      <c r="J12" s="376">
        <v>45509</v>
      </c>
      <c r="K12" s="376">
        <v>45520</v>
      </c>
      <c r="L12" s="170"/>
      <c r="M12" s="152"/>
      <c r="N12" s="152"/>
    </row>
    <row r="13" spans="1:16" s="153" customFormat="1">
      <c r="A13" s="150"/>
      <c r="B13" s="150" t="s">
        <v>1031</v>
      </c>
      <c r="C13" s="150" t="s">
        <v>982</v>
      </c>
      <c r="D13" s="151" t="s">
        <v>774</v>
      </c>
      <c r="E13" s="150">
        <f>IFERROR(INDEX(學生名單!$B:$H,MATCH($B13,學生名單!$G:$G,0),5),"")</f>
        <v>9503</v>
      </c>
      <c r="F13" s="150" t="str">
        <f>IFERROR(INDEX(學生名單!$B:$H,MATCH($B13,學生名單!$G:$G,0),4),"")</f>
        <v>Kamal Lawrence Andrew</v>
      </c>
      <c r="G13" s="150" t="str">
        <f>IFERROR(INDEX(學生名單!$B:$H,MATCH($B13,學生名單!$G:$G,0),1),"")</f>
        <v>11057011A</v>
      </c>
      <c r="H13" s="154" t="str">
        <f>IFERROR(VLOOKUP($D13,大四學分表及訓練階段設定!$H$41:$K$82,4,FALSE),"")</f>
        <v>影像醫學見習 Medical Imaging</v>
      </c>
      <c r="I13" s="154" t="str">
        <f>IFERROR(VLOOKUP($D13,大四學分表及訓練階段設定!$H$41:$K$82,2,FALSE),"")</f>
        <v>影像醫學部 Medical Imaging</v>
      </c>
      <c r="J13" s="376">
        <v>45509</v>
      </c>
      <c r="K13" s="376">
        <v>45520</v>
      </c>
      <c r="L13" s="170"/>
      <c r="M13" s="152"/>
      <c r="N13" s="152"/>
    </row>
    <row r="14" spans="1:16" s="153" customFormat="1">
      <c r="A14" s="150"/>
      <c r="B14" s="150" t="s">
        <v>1034</v>
      </c>
      <c r="C14" s="150" t="s">
        <v>985</v>
      </c>
      <c r="D14" s="151" t="s">
        <v>800</v>
      </c>
      <c r="E14" s="150">
        <f>IFERROR(INDEX(學生名單!$B:$H,MATCH($B14,學生名單!$G:$G,0),5),"")</f>
        <v>9512</v>
      </c>
      <c r="F14" s="150" t="str">
        <f>IFERROR(INDEX(學生名單!$B:$H,MATCH($B14,學生名單!$G:$G,0),4),"")</f>
        <v>Kamau Rudo Straughan</v>
      </c>
      <c r="G14" s="150" t="str">
        <f>IFERROR(INDEX(學生名單!$B:$H,MATCH($B14,學生名單!$G:$G,0),1),"")</f>
        <v>11057012A</v>
      </c>
      <c r="H14" s="154" t="str">
        <f>IFERROR(VLOOKUP($D14,大四學分表及訓練階段設定!$H$41:$K$82,4,FALSE),"")</f>
        <v>進階家庭醫學科見習 Family &amp; Community Medicine(advanced)</v>
      </c>
      <c r="I14" s="154" t="str">
        <f>IFERROR(VLOOKUP($D14,大四學分表及訓練階段設定!$H$41:$K$82,2,FALSE),"")</f>
        <v>家醫部Family Medicine</v>
      </c>
      <c r="J14" s="376">
        <v>45509</v>
      </c>
      <c r="K14" s="376">
        <v>45520</v>
      </c>
      <c r="L14" s="170"/>
      <c r="M14" s="152"/>
      <c r="N14" s="152"/>
    </row>
    <row r="15" spans="1:16" s="153" customFormat="1">
      <c r="A15" s="150"/>
      <c r="B15" s="150" t="s">
        <v>1043</v>
      </c>
      <c r="C15" s="150" t="s">
        <v>994</v>
      </c>
      <c r="D15" s="151" t="s">
        <v>131</v>
      </c>
      <c r="E15" s="150">
        <f>IFERROR(INDEX(學生名單!$B:$H,MATCH($B15,學生名單!$G:$G,0),5),"")</f>
        <v>9507</v>
      </c>
      <c r="F15" s="150" t="str">
        <f>IFERROR(INDEX(學生名單!$B:$H,MATCH($B15,學生名單!$G:$G,0),4),"")</f>
        <v>Kevandra Niyah Cadle</v>
      </c>
      <c r="G15" s="150" t="str">
        <f>IFERROR(INDEX(學生名單!$B:$H,MATCH($B15,學生名單!$G:$G,0),1),"")</f>
        <v>11057013A</v>
      </c>
      <c r="H15" s="154" t="str">
        <f>IFERROR(VLOOKUP($D15,大四學分表及訓練階段設定!$H$41:$K$82,4,FALSE),"")</f>
        <v xml:space="preserve">婦產科學見習 Obstetrics &amp; Gynecology </v>
      </c>
      <c r="I15" s="154" t="str">
        <f>IFERROR(VLOOKUP($D15,大四學分表及訓練階段設定!$H$41:$K$82,2,FALSE),"")</f>
        <v>婦產部Obstetrics &amp; Gynecology Dept.</v>
      </c>
      <c r="J15" s="376">
        <v>45509</v>
      </c>
      <c r="K15" s="376">
        <v>45548</v>
      </c>
      <c r="L15" s="170"/>
      <c r="M15" s="152"/>
      <c r="N15" s="152"/>
    </row>
    <row r="16" spans="1:16" s="153" customFormat="1">
      <c r="A16" s="150"/>
      <c r="B16" s="150" t="s">
        <v>1036</v>
      </c>
      <c r="C16" s="150" t="s">
        <v>987</v>
      </c>
      <c r="D16" s="151" t="s">
        <v>131</v>
      </c>
      <c r="E16" s="150">
        <f>IFERROR(INDEX(學生名單!$B:$H,MATCH($B16,學生名單!$G:$G,0),5),"")</f>
        <v>9521</v>
      </c>
      <c r="F16" s="150" t="str">
        <f>IFERROR(INDEX(學生名單!$B:$H,MATCH($B16,學生名單!$G:$G,0),4),"")</f>
        <v>Maria Jose Del Milagro Banegas Mejia</v>
      </c>
      <c r="G16" s="150" t="str">
        <f>IFERROR(INDEX(學生名單!$B:$H,MATCH($B16,學生名單!$G:$G,0),1),"")</f>
        <v>11057014A</v>
      </c>
      <c r="H16" s="154" t="str">
        <f>IFERROR(VLOOKUP($D16,大四學分表及訓練階段設定!$H$41:$K$82,4,FALSE),"")</f>
        <v xml:space="preserve">婦產科學見習 Obstetrics &amp; Gynecology </v>
      </c>
      <c r="I16" s="154" t="str">
        <f>IFERROR(VLOOKUP($D16,大四學分表及訓練階段設定!$H$41:$K$82,2,FALSE),"")</f>
        <v>婦產部Obstetrics &amp; Gynecology Dept.</v>
      </c>
      <c r="J16" s="376">
        <v>45509</v>
      </c>
      <c r="K16" s="376">
        <v>45548</v>
      </c>
      <c r="L16" s="170"/>
      <c r="M16" s="152"/>
      <c r="N16" s="152"/>
    </row>
    <row r="17" spans="1:14" s="153" customFormat="1">
      <c r="A17" s="150"/>
      <c r="B17" s="150" t="s">
        <v>1037</v>
      </c>
      <c r="C17" s="150" t="s">
        <v>988</v>
      </c>
      <c r="D17" s="151" t="s">
        <v>130</v>
      </c>
      <c r="E17" s="150">
        <f>IFERROR(INDEX(學生名單!$B:$H,MATCH($B17,學生名單!$G:$G,0),5),"")</f>
        <v>9515</v>
      </c>
      <c r="F17" s="150" t="str">
        <f>IFERROR(INDEX(學生名單!$B:$H,MATCH($B17,學生名單!$G:$G,0),4),"")</f>
        <v>Oscar Alejandro Avila Segura</v>
      </c>
      <c r="G17" s="150" t="str">
        <f>IFERROR(INDEX(學生名單!$B:$H,MATCH($B17,學生名單!$G:$G,0),1),"")</f>
        <v>11057015A</v>
      </c>
      <c r="H17" s="154" t="str">
        <f>IFERROR(VLOOKUP($D17,大四學分表及訓練階段設定!$H$41:$K$82,4,FALSE),"")</f>
        <v>急診學見習 Emergency</v>
      </c>
      <c r="I17" s="154" t="str">
        <f>IFERROR(VLOOKUP($D17,大四學分表及訓練階段設定!$H$41:$K$82,2,FALSE),"")</f>
        <v>急診醫學部Emergency Dept.</v>
      </c>
      <c r="J17" s="376">
        <v>45509</v>
      </c>
      <c r="K17" s="376">
        <v>45534</v>
      </c>
      <c r="L17" s="152"/>
      <c r="M17" s="152"/>
      <c r="N17" s="152"/>
    </row>
    <row r="18" spans="1:14" s="153" customFormat="1">
      <c r="A18" s="150"/>
      <c r="B18" s="150" t="s">
        <v>1044</v>
      </c>
      <c r="C18" s="150" t="s">
        <v>995</v>
      </c>
      <c r="D18" s="151" t="s">
        <v>105</v>
      </c>
      <c r="E18" s="150">
        <f>IFERROR(INDEX(學生名單!$B:$H,MATCH($B18,學生名單!$G:$G,0),5),"")</f>
        <v>9524</v>
      </c>
      <c r="F18" s="150" t="str">
        <f>IFERROR(INDEX(學生名單!$B:$H,MATCH($B18,學生名單!$G:$G,0),4),"")</f>
        <v>Sariah Hermina Joseph</v>
      </c>
      <c r="G18" s="150" t="str">
        <f>IFERROR(INDEX(學生名單!$B:$H,MATCH($B18,學生名單!$G:$G,0),1),"")</f>
        <v>11057016A</v>
      </c>
      <c r="H18" s="154" t="str">
        <f>IFERROR(VLOOKUP($D18,大四學分表及訓練階段設定!$H$41:$K$82,4,FALSE),"")</f>
        <v>皮膚科學見習 Dermatology</v>
      </c>
      <c r="I18" s="154" t="str">
        <f>IFERROR(VLOOKUP($D18,大四學分表及訓練階段設定!$H$41:$K$82,2,FALSE),"")</f>
        <v>皮膚科Dermatology</v>
      </c>
      <c r="J18" s="376">
        <v>45509</v>
      </c>
      <c r="K18" s="376">
        <v>45520</v>
      </c>
      <c r="L18" s="170"/>
      <c r="M18" s="152"/>
      <c r="N18" s="152"/>
    </row>
    <row r="19" spans="1:14" s="153" customFormat="1">
      <c r="A19" s="150"/>
      <c r="B19" s="150" t="s">
        <v>1032</v>
      </c>
      <c r="C19" s="150" t="s">
        <v>983</v>
      </c>
      <c r="D19" s="151" t="s">
        <v>131</v>
      </c>
      <c r="E19" s="150">
        <f>IFERROR(INDEX(學生名單!$B:$H,MATCH($B19,學生名單!$G:$G,0),5),"")</f>
        <v>9518</v>
      </c>
      <c r="F19" s="150" t="str">
        <f>IFERROR(INDEX(學生名單!$B:$H,MATCH($B19,學生名單!$G:$G,0),4),"")</f>
        <v>Sergio Kyler Joseph</v>
      </c>
      <c r="G19" s="150" t="str">
        <f>IFERROR(INDEX(學生名單!$B:$H,MATCH($B19,學生名單!$G:$G,0),1),"")</f>
        <v>11057017A</v>
      </c>
      <c r="H19" s="154" t="str">
        <f>IFERROR(VLOOKUP($D19,大四學分表及訓練階段設定!$H$41:$K$82,4,FALSE),"")</f>
        <v xml:space="preserve">婦產科學見習 Obstetrics &amp; Gynecology </v>
      </c>
      <c r="I19" s="154" t="str">
        <f>IFERROR(VLOOKUP($D19,大四學分表及訓練階段設定!$H$41:$K$82,2,FALSE),"")</f>
        <v>婦產部Obstetrics &amp; Gynecology Dept.</v>
      </c>
      <c r="J19" s="376">
        <v>45509</v>
      </c>
      <c r="K19" s="376">
        <v>45548</v>
      </c>
      <c r="L19" s="170"/>
      <c r="M19" s="152"/>
      <c r="N19" s="152"/>
    </row>
    <row r="20" spans="1:14" s="153" customFormat="1">
      <c r="A20" s="150"/>
      <c r="B20" s="150" t="s">
        <v>1029</v>
      </c>
      <c r="C20" s="150" t="s">
        <v>980</v>
      </c>
      <c r="D20" s="151" t="s">
        <v>131</v>
      </c>
      <c r="E20" s="150">
        <f>IFERROR(INDEX(學生名單!$B:$H,MATCH($B20,學生名單!$G:$G,0),5),"")</f>
        <v>9520</v>
      </c>
      <c r="F20" s="150" t="str">
        <f>IFERROR(INDEX(學生名單!$B:$H,MATCH($B20,學生名單!$G:$G,0),4),"")</f>
        <v>Sophia Obiajulum Dagbue</v>
      </c>
      <c r="G20" s="150" t="str">
        <f>IFERROR(INDEX(學生名單!$B:$H,MATCH($B20,學生名單!$G:$G,0),1),"")</f>
        <v>11057018A</v>
      </c>
      <c r="H20" s="154" t="str">
        <f>IFERROR(VLOOKUP($D20,大四學分表及訓練階段設定!$H$41:$K$82,4,FALSE),"")</f>
        <v xml:space="preserve">婦產科學見習 Obstetrics &amp; Gynecology </v>
      </c>
      <c r="I20" s="154" t="str">
        <f>IFERROR(VLOOKUP($D20,大四學分表及訓練階段設定!$H$41:$K$82,2,FALSE),"")</f>
        <v>婦產部Obstetrics &amp; Gynecology Dept.</v>
      </c>
      <c r="J20" s="376">
        <v>45509</v>
      </c>
      <c r="K20" s="376">
        <v>45548</v>
      </c>
      <c r="L20" s="170"/>
      <c r="M20" s="152"/>
      <c r="N20" s="152"/>
    </row>
    <row r="21" spans="1:14" s="153" customFormat="1">
      <c r="A21" s="156"/>
      <c r="B21" s="150" t="s">
        <v>1030</v>
      </c>
      <c r="C21" s="150" t="s">
        <v>981</v>
      </c>
      <c r="D21" s="157" t="s">
        <v>129</v>
      </c>
      <c r="E21" s="150">
        <f>IFERROR(INDEX(學生名單!$B:$H,MATCH($B21,學生名單!$G:$G,0),5),"")</f>
        <v>9514</v>
      </c>
      <c r="F21" s="150" t="str">
        <f>IFERROR(INDEX(學生名單!$B:$H,MATCH($B21,學生名單!$G:$G,0),4),"")</f>
        <v>Tannyka Jodie John</v>
      </c>
      <c r="G21" s="150" t="str">
        <f>IFERROR(INDEX(學生名單!$B:$H,MATCH($B21,學生名單!$G:$G,0),1),"")</f>
        <v>11057019A</v>
      </c>
      <c r="H21" s="154" t="str">
        <f>IFERROR(VLOOKUP($D21,大四學分表及訓練階段設定!$H$41:$K$82,4,FALSE),"")</f>
        <v>兒科學見習 Pediatrics</v>
      </c>
      <c r="I21" s="154" t="str">
        <f>IFERROR(VLOOKUP($D21,大四學分表及訓練階段設定!$H$41:$K$82,2,FALSE),"")</f>
        <v>兒童醫學部Pediatric Medicine Dept.</v>
      </c>
      <c r="J21" s="376">
        <v>45509</v>
      </c>
      <c r="K21" s="376">
        <v>45548</v>
      </c>
      <c r="L21" s="152"/>
      <c r="M21" s="152"/>
      <c r="N21" s="152"/>
    </row>
    <row r="22" spans="1:14" s="153" customFormat="1">
      <c r="A22" s="150"/>
      <c r="B22" s="150" t="s">
        <v>1025</v>
      </c>
      <c r="C22" s="150" t="s">
        <v>976</v>
      </c>
      <c r="D22" s="151" t="s">
        <v>103</v>
      </c>
      <c r="E22" s="150">
        <f>IFERROR(INDEX(學生名單!$B:$H,MATCH($B22,學生名單!$G:$G,0),5),"")</f>
        <v>9511</v>
      </c>
      <c r="F22" s="150" t="str">
        <f>IFERROR(INDEX(學生名單!$B:$H,MATCH($B22,學生名單!$G:$G,0),4),"")</f>
        <v>Tyrone J Debrum</v>
      </c>
      <c r="G22" s="150" t="str">
        <f>IFERROR(INDEX(學生名單!$B:$H,MATCH($B22,學生名單!$G:$G,0),1),"")</f>
        <v>11057020A</v>
      </c>
      <c r="H22" s="154" t="str">
        <f>IFERROR(VLOOKUP($D22,大四學分表及訓練階段設定!$H$41:$K$82,4,FALSE),"")</f>
        <v>耳鼻喉科學見習 Otolaryngology</v>
      </c>
      <c r="I22" s="154" t="str">
        <f>IFERROR(VLOOKUP($D22,大四學分表及訓練階段設定!$H$41:$K$82,2,FALSE),"")</f>
        <v>耳鼻喉部ENT Dept.</v>
      </c>
      <c r="J22" s="376">
        <v>45509</v>
      </c>
      <c r="K22" s="376">
        <v>45520</v>
      </c>
      <c r="L22" s="170"/>
      <c r="M22" s="152"/>
      <c r="N22" s="152"/>
    </row>
    <row r="23" spans="1:14" s="153" customFormat="1">
      <c r="A23" s="150"/>
      <c r="B23" s="150" t="s">
        <v>1039</v>
      </c>
      <c r="C23" s="150" t="s">
        <v>990</v>
      </c>
      <c r="D23" s="151" t="s">
        <v>130</v>
      </c>
      <c r="E23" s="150">
        <f>IFERROR(INDEX(學生名單!$B:$H,MATCH($B23,學生名單!$G:$G,0),5),"")</f>
        <v>9522</v>
      </c>
      <c r="F23" s="150" t="str">
        <f>IFERROR(INDEX(學生名單!$B:$H,MATCH($B23,學生名單!$G:$G,0),4),"")</f>
        <v>Victor Henry Paez Medina</v>
      </c>
      <c r="G23" s="150" t="str">
        <f>IFERROR(INDEX(學生名單!$B:$H,MATCH($B23,學生名單!$G:$G,0),1),"")</f>
        <v>11057021A</v>
      </c>
      <c r="H23" s="154" t="str">
        <f>IFERROR(VLOOKUP($D23,大四學分表及訓練階段設定!$H$41:$K$82,4,FALSE),"")</f>
        <v>急診學見習 Emergency</v>
      </c>
      <c r="I23" s="154" t="str">
        <f>IFERROR(VLOOKUP($D23,大四學分表及訓練階段設定!$H$41:$K$82,2,FALSE),"")</f>
        <v>急診醫學部Emergency Dept.</v>
      </c>
      <c r="J23" s="376">
        <v>45509</v>
      </c>
      <c r="K23" s="376">
        <v>45534</v>
      </c>
      <c r="L23" s="170"/>
      <c r="M23" s="152"/>
      <c r="N23" s="152"/>
    </row>
    <row r="24" spans="1:14" s="153" customFormat="1">
      <c r="A24" s="150"/>
      <c r="B24" s="150" t="s">
        <v>1040</v>
      </c>
      <c r="C24" s="150" t="s">
        <v>991</v>
      </c>
      <c r="D24" s="151" t="s">
        <v>130</v>
      </c>
      <c r="E24" s="150">
        <f>IFERROR(INDEX(學生名單!$B:$H,MATCH($B24,學生名單!$G:$G,0),5),"")</f>
        <v>9519</v>
      </c>
      <c r="F24" s="150" t="str">
        <f>IFERROR(INDEX(學生名單!$B:$H,MATCH($B24,學生名單!$G:$G,0),4),"")</f>
        <v>Victor Josue Matute Hernandez</v>
      </c>
      <c r="G24" s="150" t="str">
        <f>IFERROR(INDEX(學生名單!$B:$H,MATCH($B24,學生名單!$G:$G,0),1),"")</f>
        <v>11057022A</v>
      </c>
      <c r="H24" s="154" t="str">
        <f>IFERROR(VLOOKUP($D24,大四學分表及訓練階段設定!$H$41:$K$82,4,FALSE),"")</f>
        <v>急診學見習 Emergency</v>
      </c>
      <c r="I24" s="154" t="str">
        <f>IFERROR(VLOOKUP($D24,大四學分表及訓練階段設定!$H$41:$K$82,2,FALSE),"")</f>
        <v>急診醫學部Emergency Dept.</v>
      </c>
      <c r="J24" s="376">
        <v>45509</v>
      </c>
      <c r="K24" s="376">
        <v>45534</v>
      </c>
      <c r="L24" s="170"/>
      <c r="M24" s="152"/>
      <c r="N24" s="152"/>
    </row>
    <row r="25" spans="1:14" s="153" customFormat="1">
      <c r="A25" s="150"/>
      <c r="B25" s="150" t="s">
        <v>1027</v>
      </c>
      <c r="C25" s="150" t="s">
        <v>978</v>
      </c>
      <c r="D25" s="460" t="s">
        <v>800</v>
      </c>
      <c r="E25" s="150">
        <f>IFERROR(INDEX(學生名單!$B:$H,MATCH($B25,學生名單!$G:$G,0),5),"")</f>
        <v>9510</v>
      </c>
      <c r="F25" s="150" t="str">
        <f>IFERROR(INDEX(學生名單!$B:$H,MATCH($B25,學生名單!$G:$G,0),4),"")</f>
        <v>Byron Meltel Silil</v>
      </c>
      <c r="G25" s="150" t="str">
        <f>IFERROR(INDEX(學生名單!$B:$H,MATCH($B25,學生名單!$G:$G,0),1),"")</f>
        <v>11057004A</v>
      </c>
      <c r="H25" s="154" t="str">
        <f>IFERROR(VLOOKUP($D25,大四學分表及訓練階段設定!$H$41:$K$82,4,FALSE),"")</f>
        <v>進階家庭醫學科見習 Family &amp; Community Medicine(advanced)</v>
      </c>
      <c r="I25" s="154" t="str">
        <f>IFERROR(VLOOKUP($D25,大四學分表及訓練階段設定!$H$41:$K$82,2,FALSE),"")</f>
        <v>家醫部Family Medicine</v>
      </c>
      <c r="J25" s="376">
        <v>45523</v>
      </c>
      <c r="K25" s="376">
        <v>45534</v>
      </c>
      <c r="L25" s="170"/>
      <c r="M25" s="152"/>
      <c r="N25" s="152"/>
    </row>
    <row r="26" spans="1:14" s="153" customFormat="1">
      <c r="A26" s="150"/>
      <c r="B26" s="150" t="s">
        <v>1028</v>
      </c>
      <c r="C26" s="150" t="s">
        <v>979</v>
      </c>
      <c r="D26" s="460" t="s">
        <v>304</v>
      </c>
      <c r="E26" s="150">
        <f>IFERROR(INDEX(學生名單!$B:$H,MATCH($B26,學生名單!$G:$G,0),5),"")</f>
        <v>9523</v>
      </c>
      <c r="F26" s="150" t="str">
        <f>IFERROR(INDEX(學生名單!$B:$H,MATCH($B26,學生名單!$G:$G,0),4),"")</f>
        <v>Damari Rosalinda Tesucun</v>
      </c>
      <c r="G26" s="150" t="str">
        <f>IFERROR(INDEX(學生名單!$B:$H,MATCH($B26,學生名單!$G:$G,0),1),"")</f>
        <v>11057005A</v>
      </c>
      <c r="H26" s="154" t="str">
        <f>IFERROR(VLOOKUP($D26,大四學分表及訓練階段設定!$H$41:$K$82,4,FALSE),"")</f>
        <v>血液腫瘤見習 Hematology &amp; Oncology</v>
      </c>
      <c r="I26" s="154" t="str">
        <f>IFERROR(VLOOKUP($D26,大四學分表及訓練階段設定!$H$41:$K$82,2,FALSE),"")</f>
        <v>血液腫瘤科Hematology and Oncology</v>
      </c>
      <c r="J26" s="376">
        <v>45523</v>
      </c>
      <c r="K26" s="376">
        <v>45534</v>
      </c>
      <c r="L26" s="170"/>
      <c r="M26" s="152"/>
      <c r="N26" s="152"/>
    </row>
    <row r="27" spans="1:14" s="153" customFormat="1">
      <c r="A27" s="150"/>
      <c r="B27" s="150" t="s">
        <v>1045</v>
      </c>
      <c r="C27" s="150" t="s">
        <v>996</v>
      </c>
      <c r="D27" s="460" t="s">
        <v>664</v>
      </c>
      <c r="E27" s="150">
        <f>IFERROR(INDEX(學生名單!$B:$H,MATCH($B27,學生名單!$G:$G,0),5),"")</f>
        <v>9517</v>
      </c>
      <c r="F27" s="150" t="str">
        <f>IFERROR(INDEX(學生名單!$B:$H,MATCH($B27,學生名單!$G:$G,0),4),"")</f>
        <v>Fay Naomi Bernard</v>
      </c>
      <c r="G27" s="150" t="str">
        <f>IFERROR(INDEX(學生名單!$B:$H,MATCH($B27,學生名單!$G:$G,0),1),"")</f>
        <v>11057006A</v>
      </c>
      <c r="H27" s="154" t="str">
        <f>IFERROR(VLOOKUP($D27,大四學分表及訓練階段設定!$H$41:$K$82,4,FALSE),"")</f>
        <v>進階家庭醫學科見習 Family &amp; Community Medicine(advanced)</v>
      </c>
      <c r="I27" s="154" t="str">
        <f>IFERROR(VLOOKUP($D27,大四學分表及訓練階段設定!$H$41:$K$82,2,FALSE),"")</f>
        <v>家醫部Family Medicine</v>
      </c>
      <c r="J27" s="376">
        <v>45523</v>
      </c>
      <c r="K27" s="376">
        <v>45534</v>
      </c>
      <c r="L27" s="170"/>
      <c r="M27" s="152"/>
      <c r="N27" s="152"/>
    </row>
    <row r="28" spans="1:14" s="153" customFormat="1">
      <c r="A28" s="150"/>
      <c r="B28" s="150" t="s">
        <v>1046</v>
      </c>
      <c r="C28" s="150" t="s">
        <v>997</v>
      </c>
      <c r="D28" s="460" t="s">
        <v>597</v>
      </c>
      <c r="E28" s="150">
        <f>IFERROR(INDEX(學生名單!$B:$H,MATCH($B28,學生名單!$G:$G,0),5),"")</f>
        <v>9505</v>
      </c>
      <c r="F28" s="150" t="str">
        <f>IFERROR(INDEX(學生名單!$B:$H,MATCH($B28,學生名單!$G:$G,0),4),"")</f>
        <v>Joel St. George Samuel</v>
      </c>
      <c r="G28" s="150" t="str">
        <f>IFERROR(INDEX(學生名單!$B:$H,MATCH($B28,學生名單!$G:$G,0),1),"")</f>
        <v>11057010A</v>
      </c>
      <c r="H28" s="154" t="str">
        <f>IFERROR(VLOOKUP($D28,大四學分表及訓練階段設定!$H$41:$K$82,4,FALSE),"")</f>
        <v>耳鼻喉科學見習 Otolaryngology</v>
      </c>
      <c r="I28" s="154" t="str">
        <f>IFERROR(VLOOKUP($D28,大四學分表及訓練階段設定!$H$41:$K$82,2,FALSE),"")</f>
        <v>耳鼻喉部ENT Dept.</v>
      </c>
      <c r="J28" s="376">
        <v>45523</v>
      </c>
      <c r="K28" s="376">
        <v>45534</v>
      </c>
      <c r="L28" s="170"/>
      <c r="M28" s="152"/>
      <c r="N28" s="152"/>
    </row>
    <row r="29" spans="1:14" s="153" customFormat="1">
      <c r="A29" s="150"/>
      <c r="B29" s="150" t="s">
        <v>1031</v>
      </c>
      <c r="C29" s="150" t="s">
        <v>982</v>
      </c>
      <c r="D29" s="460" t="s">
        <v>304</v>
      </c>
      <c r="E29" s="150">
        <f>IFERROR(INDEX(學生名單!$B:$H,MATCH($B29,學生名單!$G:$G,0),5),"")</f>
        <v>9503</v>
      </c>
      <c r="F29" s="150" t="str">
        <f>IFERROR(INDEX(學生名單!$B:$H,MATCH($B29,學生名單!$G:$G,0),4),"")</f>
        <v>Kamal Lawrence Andrew</v>
      </c>
      <c r="G29" s="150" t="str">
        <f>IFERROR(INDEX(學生名單!$B:$H,MATCH($B29,學生名單!$G:$G,0),1),"")</f>
        <v>11057011A</v>
      </c>
      <c r="H29" s="154" t="str">
        <f>IFERROR(VLOOKUP($D29,大四學分表及訓練階段設定!$H$41:$K$82,4,FALSE),"")</f>
        <v>血液腫瘤見習 Hematology &amp; Oncology</v>
      </c>
      <c r="I29" s="154" t="str">
        <f>IFERROR(VLOOKUP($D29,大四學分表及訓練階段設定!$H$41:$K$82,2,FALSE),"")</f>
        <v>血液腫瘤科Hematology and Oncology</v>
      </c>
      <c r="J29" s="376">
        <v>45523</v>
      </c>
      <c r="K29" s="376">
        <v>45534</v>
      </c>
      <c r="L29" s="152"/>
      <c r="M29" s="152"/>
      <c r="N29" s="152"/>
    </row>
    <row r="30" spans="1:14" s="153" customFormat="1">
      <c r="A30" s="150"/>
      <c r="B30" s="150" t="s">
        <v>1034</v>
      </c>
      <c r="C30" s="150" t="s">
        <v>985</v>
      </c>
      <c r="D30" s="460" t="s">
        <v>597</v>
      </c>
      <c r="E30" s="150">
        <f>IFERROR(INDEX(學生名單!$B:$H,MATCH($B30,學生名單!$G:$G,0),5),"")</f>
        <v>9512</v>
      </c>
      <c r="F30" s="150" t="str">
        <f>IFERROR(INDEX(學生名單!$B:$H,MATCH($B30,學生名單!$G:$G,0),4),"")</f>
        <v>Kamau Rudo Straughan</v>
      </c>
      <c r="G30" s="150" t="str">
        <f>IFERROR(INDEX(學生名單!$B:$H,MATCH($B30,學生名單!$G:$G,0),1),"")</f>
        <v>11057012A</v>
      </c>
      <c r="H30" s="154" t="str">
        <f>IFERROR(VLOOKUP($D30,大四學分表及訓練階段設定!$H$41:$K$82,4,FALSE),"")</f>
        <v>耳鼻喉科學見習 Otolaryngology</v>
      </c>
      <c r="I30" s="154" t="str">
        <f>IFERROR(VLOOKUP($D30,大四學分表及訓練階段設定!$H$41:$K$82,2,FALSE),"")</f>
        <v>耳鼻喉部ENT Dept.</v>
      </c>
      <c r="J30" s="376">
        <v>45523</v>
      </c>
      <c r="K30" s="376">
        <v>45534</v>
      </c>
      <c r="L30" s="170"/>
      <c r="M30" s="152"/>
      <c r="N30" s="152"/>
    </row>
    <row r="31" spans="1:14" s="153" customFormat="1">
      <c r="A31" s="150"/>
      <c r="B31" s="150" t="s">
        <v>1044</v>
      </c>
      <c r="C31" s="150" t="s">
        <v>995</v>
      </c>
      <c r="D31" s="64" t="s">
        <v>664</v>
      </c>
      <c r="E31" s="150">
        <f>IFERROR(INDEX(學生名單!$B:$H,MATCH($B31,學生名單!$G:$G,0),5),"")</f>
        <v>9524</v>
      </c>
      <c r="F31" s="150" t="str">
        <f>IFERROR(INDEX(學生名單!$B:$H,MATCH($B31,學生名單!$G:$G,0),4),"")</f>
        <v>Sariah Hermina Joseph</v>
      </c>
      <c r="G31" s="150" t="str">
        <f>IFERROR(INDEX(學生名單!$B:$H,MATCH($B31,學生名單!$G:$G,0),1),"")</f>
        <v>11057016A</v>
      </c>
      <c r="H31" s="154" t="str">
        <f>IFERROR(VLOOKUP($D31,大四學分表及訓練階段設定!$H$41:$K$82,4,FALSE),"")</f>
        <v>進階家庭醫學科見習 Family &amp; Community Medicine(advanced)</v>
      </c>
      <c r="I31" s="154" t="str">
        <f>IFERROR(VLOOKUP($D31,大四學分表及訓練階段設定!$H$41:$K$82,2,FALSE),"")</f>
        <v>家醫部Family Medicine</v>
      </c>
      <c r="J31" s="376">
        <v>45523</v>
      </c>
      <c r="K31" s="376">
        <v>45534</v>
      </c>
      <c r="L31" s="152"/>
      <c r="M31" s="152"/>
      <c r="N31" s="152"/>
    </row>
    <row r="32" spans="1:14" s="153" customFormat="1">
      <c r="A32" s="150"/>
      <c r="B32" s="150" t="s">
        <v>1025</v>
      </c>
      <c r="C32" s="150" t="s">
        <v>976</v>
      </c>
      <c r="D32" s="64" t="s">
        <v>304</v>
      </c>
      <c r="E32" s="150">
        <f>IFERROR(INDEX(學生名單!$B:$H,MATCH($B32,學生名單!$G:$G,0),5),"")</f>
        <v>9511</v>
      </c>
      <c r="F32" s="150" t="str">
        <f>IFERROR(INDEX(學生名單!$B:$H,MATCH($B32,學生名單!$G:$G,0),4),"")</f>
        <v>Tyrone J Debrum</v>
      </c>
      <c r="G32" s="150" t="str">
        <f>IFERROR(INDEX(學生名單!$B:$H,MATCH($B32,學生名單!$G:$G,0),1),"")</f>
        <v>11057020A</v>
      </c>
      <c r="H32" s="154" t="str">
        <f>IFERROR(VLOOKUP($D32,大四學分表及訓練階段設定!$H$41:$K$82,4,FALSE),"")</f>
        <v>血液腫瘤見習 Hematology &amp; Oncology</v>
      </c>
      <c r="I32" s="154" t="str">
        <f>IFERROR(VLOOKUP($D32,大四學分表及訓練階段設定!$H$41:$K$82,2,FALSE),"")</f>
        <v>血液腫瘤科Hematology and Oncology</v>
      </c>
      <c r="J32" s="376">
        <v>45523</v>
      </c>
      <c r="K32" s="376">
        <v>45534</v>
      </c>
      <c r="L32" s="152"/>
      <c r="M32" s="152"/>
      <c r="N32" s="152"/>
    </row>
    <row r="33" spans="1:14" s="153" customFormat="1">
      <c r="A33" s="150"/>
      <c r="B33" s="150" t="s">
        <v>1027</v>
      </c>
      <c r="C33" s="150" t="s">
        <v>978</v>
      </c>
      <c r="D33" s="460" t="s">
        <v>624</v>
      </c>
      <c r="E33" s="150">
        <f>IFERROR(INDEX(學生名單!$B:$H,MATCH($B33,學生名單!$G:$G,0),5),"")</f>
        <v>9510</v>
      </c>
      <c r="F33" s="150" t="str">
        <f>IFERROR(INDEX(學生名單!$B:$H,MATCH($B33,學生名單!$G:$G,0),4),"")</f>
        <v>Byron Meltel Silil</v>
      </c>
      <c r="G33" s="150" t="str">
        <f>IFERROR(INDEX(學生名單!$B:$H,MATCH($B33,學生名單!$G:$G,0),1),"")</f>
        <v>11057004A</v>
      </c>
      <c r="H33" s="154" t="str">
        <f>IFERROR(VLOOKUP($D33,大四學分表及訓練階段設定!$H$41:$K$82,4,FALSE),"")</f>
        <v>一般外科 advance Surgery&gt;General Surgery</v>
      </c>
      <c r="I33" s="154" t="str">
        <f>IFERROR(VLOOKUP($D33,大四學分表及訓練階段設定!$H$41:$K$82,2,FALSE),"")</f>
        <v>一般外科General Surgery</v>
      </c>
      <c r="J33" s="376">
        <v>45537</v>
      </c>
      <c r="K33" s="376">
        <v>45548</v>
      </c>
      <c r="L33" s="170"/>
      <c r="M33" s="152"/>
      <c r="N33" s="152"/>
    </row>
    <row r="34" spans="1:14" s="153" customFormat="1">
      <c r="A34" s="150"/>
      <c r="B34" s="150" t="s">
        <v>1028</v>
      </c>
      <c r="C34" s="150" t="s">
        <v>979</v>
      </c>
      <c r="D34" s="460" t="s">
        <v>704</v>
      </c>
      <c r="E34" s="150">
        <f>IFERROR(INDEX(學生名單!$B:$H,MATCH($B34,學生名單!$G:$G,0),5),"")</f>
        <v>9523</v>
      </c>
      <c r="F34" s="150" t="str">
        <f>IFERROR(INDEX(學生名單!$B:$H,MATCH($B34,學生名單!$G:$G,0),4),"")</f>
        <v>Damari Rosalinda Tesucun</v>
      </c>
      <c r="G34" s="150" t="str">
        <f>IFERROR(INDEX(學生名單!$B:$H,MATCH($B34,學生名單!$G:$G,0),1),"")</f>
        <v>11057005A</v>
      </c>
      <c r="H34" s="154" t="str">
        <f>IFERROR(VLOOKUP($D34,大四學分表及訓練階段設定!$H$41:$K$82,4,FALSE),"")</f>
        <v>整形外科學見習 Plastic &amp; Reconstructive Surgery</v>
      </c>
      <c r="I34" s="154" t="str">
        <f>IFERROR(VLOOKUP($D34,大四學分表及訓練階段設定!$H$41:$K$82,2,FALSE),"")</f>
        <v>整形外科部Plastic Surgery Dept.</v>
      </c>
      <c r="J34" s="376">
        <v>45537</v>
      </c>
      <c r="K34" s="376">
        <v>45548</v>
      </c>
      <c r="L34" s="152"/>
      <c r="M34" s="152"/>
      <c r="N34" s="152"/>
    </row>
    <row r="35" spans="1:14" s="153" customFormat="1">
      <c r="A35" s="150"/>
      <c r="B35" s="150" t="s">
        <v>1045</v>
      </c>
      <c r="C35" s="150" t="s">
        <v>996</v>
      </c>
      <c r="D35" s="460" t="s">
        <v>662</v>
      </c>
      <c r="E35" s="150">
        <f>IFERROR(INDEX(學生名單!$B:$H,MATCH($B35,學生名單!$G:$G,0),5),"")</f>
        <v>9517</v>
      </c>
      <c r="F35" s="150" t="str">
        <f>IFERROR(INDEX(學生名單!$B:$H,MATCH($B35,學生名單!$G:$G,0),4),"")</f>
        <v>Fay Naomi Bernard</v>
      </c>
      <c r="G35" s="150" t="str">
        <f>IFERROR(INDEX(學生名單!$B:$H,MATCH($B35,學生名單!$G:$G,0),1),"")</f>
        <v>11057006A</v>
      </c>
      <c r="H35" s="154" t="str">
        <f>IFERROR(VLOOKUP($D35,大四學分表及訓練階段設定!$H$41:$K$82,4,FALSE),"")</f>
        <v>泌尿科 advance Surgery&gt;Urology</v>
      </c>
      <c r="I35" s="154" t="str">
        <f>IFERROR(VLOOKUP($D35,大四學分表及訓練階段設定!$H$41:$K$82,2,FALSE),"")</f>
        <v>泌尿科Urology</v>
      </c>
      <c r="J35" s="376">
        <v>45537</v>
      </c>
      <c r="K35" s="376">
        <v>45548</v>
      </c>
      <c r="L35" s="170"/>
      <c r="M35" s="152"/>
      <c r="N35" s="152"/>
    </row>
    <row r="36" spans="1:14" s="153" customFormat="1">
      <c r="A36" s="150"/>
      <c r="B36" s="150" t="s">
        <v>1035</v>
      </c>
      <c r="C36" s="150" t="s">
        <v>986</v>
      </c>
      <c r="D36" s="460" t="s">
        <v>1121</v>
      </c>
      <c r="E36" s="150">
        <f>IFERROR(INDEX(學生名單!$B:$H,MATCH($B36,學生名單!$G:$G,0),5),"")</f>
        <v>9504</v>
      </c>
      <c r="F36" s="150" t="str">
        <f>IFERROR(INDEX(學生名單!$B:$H,MATCH($B36,學生名單!$G:$G,0),4),"")</f>
        <v>Gabriela Natalie Ochoa</v>
      </c>
      <c r="G36" s="150" t="str">
        <f>IFERROR(INDEX(學生名單!$B:$H,MATCH($B36,學生名單!$G:$G,0),1),"")</f>
        <v>11057007A</v>
      </c>
      <c r="H36" s="154" t="str">
        <f>IFERROR(VLOOKUP($D36,大四學分表及訓練階段設定!$H$41:$K$82,4,FALSE),"")</f>
        <v>神經學見習 Neurology</v>
      </c>
      <c r="I36" s="154" t="str">
        <f>IFERROR(VLOOKUP($D36,大四學分表及訓練階段設定!$H$41:$K$82,2,FALSE),"")</f>
        <v>神經科Neurology</v>
      </c>
      <c r="J36" s="376">
        <v>45537</v>
      </c>
      <c r="K36" s="376">
        <v>45548</v>
      </c>
      <c r="L36" s="170"/>
      <c r="M36" s="152"/>
      <c r="N36" s="152"/>
    </row>
    <row r="37" spans="1:14" s="153" customFormat="1">
      <c r="A37" s="150"/>
      <c r="B37" s="150" t="s">
        <v>1221</v>
      </c>
      <c r="C37" s="150" t="s">
        <v>992</v>
      </c>
      <c r="D37" s="460" t="s">
        <v>1121</v>
      </c>
      <c r="E37" s="150">
        <f>IFERROR(INDEX(學生名單!$B:$H,MATCH($B37,學生名單!$G:$G,0),5),"")</f>
        <v>9516</v>
      </c>
      <c r="F37" s="150" t="str">
        <f>IFERROR(INDEX(學生名單!$B:$H,MATCH($B37,學生名單!$G:$G,0),4),"")</f>
        <v>Geraldo Fernando Puc</v>
      </c>
      <c r="G37" s="150" t="str">
        <f>IFERROR(INDEX(學生名單!$B:$H,MATCH($B37,學生名單!$G:$G,0),1),"")</f>
        <v>11057008A</v>
      </c>
      <c r="H37" s="154" t="str">
        <f>IFERROR(VLOOKUP($D37,大四學分表及訓練階段設定!$H$41:$K$82,4,FALSE),"")</f>
        <v>神經學見習 Neurology</v>
      </c>
      <c r="I37" s="154" t="str">
        <f>IFERROR(VLOOKUP($D37,大四學分表及訓練階段設定!$H$41:$K$82,2,FALSE),"")</f>
        <v>神經科Neurology</v>
      </c>
      <c r="J37" s="376">
        <v>45537</v>
      </c>
      <c r="K37" s="376">
        <v>45548</v>
      </c>
      <c r="L37" s="170"/>
      <c r="M37" s="152"/>
      <c r="N37" s="152"/>
    </row>
    <row r="38" spans="1:14" s="153" customFormat="1">
      <c r="A38" s="150"/>
      <c r="B38" s="150" t="s">
        <v>1026</v>
      </c>
      <c r="C38" s="150" t="s">
        <v>977</v>
      </c>
      <c r="D38" s="460" t="s">
        <v>662</v>
      </c>
      <c r="E38" s="150">
        <f>IFERROR(INDEX(學生名單!$B:$H,MATCH($B38,學生名單!$G:$G,0),5),"")</f>
        <v>9513</v>
      </c>
      <c r="F38" s="150" t="str">
        <f>IFERROR(INDEX(學生名單!$B:$H,MATCH($B38,學生名單!$G:$G,0),4),"")</f>
        <v>Isaure Omario Milian</v>
      </c>
      <c r="G38" s="150" t="str">
        <f>IFERROR(INDEX(學生名單!$B:$H,MATCH($B38,學生名單!$G:$G,0),1),"")</f>
        <v>11057009A</v>
      </c>
      <c r="H38" s="154" t="str">
        <f>IFERROR(VLOOKUP($D38,大四學分表及訓練階段設定!$H$41:$K$82,4,FALSE),"")</f>
        <v>泌尿科 advance Surgery&gt;Urology</v>
      </c>
      <c r="I38" s="154" t="str">
        <f>IFERROR(VLOOKUP($D38,大四學分表及訓練階段設定!$H$41:$K$82,2,FALSE),"")</f>
        <v>泌尿科Urology</v>
      </c>
      <c r="J38" s="376">
        <v>45537</v>
      </c>
      <c r="K38" s="376">
        <v>45548</v>
      </c>
      <c r="L38" s="170"/>
      <c r="M38" s="152"/>
      <c r="N38" s="152"/>
    </row>
    <row r="39" spans="1:14" s="153" customFormat="1">
      <c r="A39" s="150"/>
      <c r="B39" s="150" t="s">
        <v>1046</v>
      </c>
      <c r="C39" s="150" t="s">
        <v>997</v>
      </c>
      <c r="D39" s="460" t="s">
        <v>1128</v>
      </c>
      <c r="E39" s="150">
        <f>IFERROR(INDEX(學生名單!$B:$H,MATCH($B39,學生名單!$G:$G,0),5),"")</f>
        <v>9505</v>
      </c>
      <c r="F39" s="150" t="str">
        <f>IFERROR(INDEX(學生名單!$B:$H,MATCH($B39,學生名單!$G:$G,0),4),"")</f>
        <v>Joel St. George Samuel</v>
      </c>
      <c r="G39" s="150" t="str">
        <f>IFERROR(INDEX(學生名單!$B:$H,MATCH($B39,學生名單!$G:$G,0),1),"")</f>
        <v>11057010A</v>
      </c>
      <c r="H39" s="154" t="str">
        <f>IFERROR(VLOOKUP($D39,大四學分表及訓練階段設定!$H$41:$K$82,4,FALSE),"")</f>
        <v>影像醫學見習 Medical Imaging</v>
      </c>
      <c r="I39" s="154" t="str">
        <f>IFERROR(VLOOKUP($D39,大四學分表及訓練階段設定!$H$41:$K$82,2,FALSE),"")</f>
        <v>影像醫學部 Medical Imaging</v>
      </c>
      <c r="J39" s="376">
        <v>45537</v>
      </c>
      <c r="K39" s="376">
        <v>45548</v>
      </c>
      <c r="L39" s="170"/>
      <c r="M39" s="152"/>
      <c r="N39" s="152"/>
    </row>
    <row r="40" spans="1:14" s="153" customFormat="1">
      <c r="A40" s="150"/>
      <c r="B40" s="150" t="s">
        <v>1031</v>
      </c>
      <c r="C40" s="150" t="s">
        <v>982</v>
      </c>
      <c r="D40" s="460" t="s">
        <v>1139</v>
      </c>
      <c r="E40" s="150">
        <f>IFERROR(INDEX(學生名單!$B:$H,MATCH($B40,學生名單!$G:$G,0),5),"")</f>
        <v>9503</v>
      </c>
      <c r="F40" s="150" t="str">
        <f>IFERROR(INDEX(學生名單!$B:$H,MATCH($B40,學生名單!$G:$G,0),4),"")</f>
        <v>Kamal Lawrence Andrew</v>
      </c>
      <c r="G40" s="150" t="str">
        <f>IFERROR(INDEX(學生名單!$B:$H,MATCH($B40,學生名單!$G:$G,0),1),"")</f>
        <v>11057011A</v>
      </c>
      <c r="H40" s="154" t="str">
        <f>IFERROR(VLOOKUP($D40,大四學分表及訓練階段設定!$H$41:$K$82,4,FALSE),"")</f>
        <v>整形外科學見習 Plastic &amp; Reconstructive Surgery</v>
      </c>
      <c r="I40" s="154" t="str">
        <f>IFERROR(VLOOKUP($D40,大四學分表及訓練階段設定!$H$41:$K$82,2,FALSE),"")</f>
        <v>整形外科部Plastic Surgery Dept.</v>
      </c>
      <c r="J40" s="376">
        <v>45537</v>
      </c>
      <c r="K40" s="376">
        <v>45548</v>
      </c>
      <c r="L40" s="170"/>
      <c r="M40" s="152"/>
      <c r="N40" s="152"/>
    </row>
    <row r="41" spans="1:14" s="153" customFormat="1">
      <c r="A41" s="150"/>
      <c r="B41" s="150" t="s">
        <v>1034</v>
      </c>
      <c r="C41" s="150" t="s">
        <v>985</v>
      </c>
      <c r="D41" s="460" t="s">
        <v>1137</v>
      </c>
      <c r="E41" s="150">
        <f>IFERROR(INDEX(學生名單!$B:$H,MATCH($B41,學生名單!$G:$G,0),5),"")</f>
        <v>9512</v>
      </c>
      <c r="F41" s="150" t="str">
        <f>IFERROR(INDEX(學生名單!$B:$H,MATCH($B41,學生名單!$G:$G,0),4),"")</f>
        <v>Kamau Rudo Straughan</v>
      </c>
      <c r="G41" s="150" t="str">
        <f>IFERROR(INDEX(學生名單!$B:$H,MATCH($B41,學生名單!$G:$G,0),1),"")</f>
        <v>11057012A</v>
      </c>
      <c r="H41" s="154" t="str">
        <f>IFERROR(VLOOKUP($D41,大四學分表及訓練階段設定!$H$41:$K$82,4,FALSE),"")</f>
        <v>影像醫學見習 Medical Imaging</v>
      </c>
      <c r="I41" s="154" t="str">
        <f>IFERROR(VLOOKUP($D41,大四學分表及訓練階段設定!$H$41:$K$82,2,FALSE),"")</f>
        <v>影像醫學部 Medical Imaging</v>
      </c>
      <c r="J41" s="376">
        <v>45537</v>
      </c>
      <c r="K41" s="376">
        <v>45548</v>
      </c>
      <c r="L41" s="170"/>
      <c r="M41" s="152"/>
      <c r="N41" s="152"/>
    </row>
    <row r="42" spans="1:14" s="153" customFormat="1">
      <c r="A42" s="150"/>
      <c r="B42" s="150" t="s">
        <v>1037</v>
      </c>
      <c r="C42" s="150" t="s">
        <v>988</v>
      </c>
      <c r="D42" s="64" t="s">
        <v>1119</v>
      </c>
      <c r="E42" s="150">
        <f>IFERROR(INDEX(學生名單!$B:$H,MATCH($B42,學生名單!$G:$G,0),5),"")</f>
        <v>9515</v>
      </c>
      <c r="F42" s="150" t="str">
        <f>IFERROR(INDEX(學生名單!$B:$H,MATCH($B42,學生名單!$G:$G,0),4),"")</f>
        <v>Oscar Alejandro Avila Segura</v>
      </c>
      <c r="G42" s="150" t="str">
        <f>IFERROR(INDEX(學生名單!$B:$H,MATCH($B42,學生名單!$G:$G,0),1),"")</f>
        <v>11057015A</v>
      </c>
      <c r="H42" s="154" t="str">
        <f>IFERROR(VLOOKUP($D42,大四學分表及訓練階段設定!$H$41:$K$82,4,FALSE),"")</f>
        <v>骨科學見習 Orthopedics</v>
      </c>
      <c r="I42" s="154" t="str">
        <f>IFERROR(VLOOKUP($D42,大四學分表及訓練階段設定!$H$41:$K$82,2,FALSE),"")</f>
        <v>骨科部Orthopedics Dept.</v>
      </c>
      <c r="J42" s="376">
        <v>45537</v>
      </c>
      <c r="K42" s="376">
        <v>45548</v>
      </c>
      <c r="L42" s="170"/>
      <c r="M42" s="152"/>
      <c r="N42" s="152"/>
    </row>
    <row r="43" spans="1:14" s="153" customFormat="1">
      <c r="A43" s="150"/>
      <c r="B43" s="150" t="s">
        <v>1044</v>
      </c>
      <c r="C43" s="150" t="s">
        <v>995</v>
      </c>
      <c r="D43" s="64" t="s">
        <v>624</v>
      </c>
      <c r="E43" s="150">
        <f>IFERROR(INDEX(學生名單!$B:$H,MATCH($B43,學生名單!$G:$G,0),5),"")</f>
        <v>9524</v>
      </c>
      <c r="F43" s="150" t="str">
        <f>IFERROR(INDEX(學生名單!$B:$H,MATCH($B43,學生名單!$G:$G,0),4),"")</f>
        <v>Sariah Hermina Joseph</v>
      </c>
      <c r="G43" s="150" t="str">
        <f>IFERROR(INDEX(學生名單!$B:$H,MATCH($B43,學生名單!$G:$G,0),1),"")</f>
        <v>11057016A</v>
      </c>
      <c r="H43" s="154" t="str">
        <f>IFERROR(VLOOKUP($D43,大四學分表及訓練階段設定!$H$41:$K$82,4,FALSE),"")</f>
        <v>一般外科 advance Surgery&gt;General Surgery</v>
      </c>
      <c r="I43" s="154" t="str">
        <f>IFERROR(VLOOKUP($D43,大四學分表及訓練階段設定!$H$41:$K$82,2,FALSE),"")</f>
        <v>一般外科General Surgery</v>
      </c>
      <c r="J43" s="376">
        <v>45537</v>
      </c>
      <c r="K43" s="376">
        <v>45548</v>
      </c>
      <c r="L43" s="170"/>
      <c r="M43" s="152"/>
      <c r="N43" s="152"/>
    </row>
    <row r="44" spans="1:14" s="153" customFormat="1">
      <c r="A44" s="150"/>
      <c r="B44" s="150" t="s">
        <v>1025</v>
      </c>
      <c r="C44" s="150" t="s">
        <v>976</v>
      </c>
      <c r="D44" s="64" t="s">
        <v>624</v>
      </c>
      <c r="E44" s="150">
        <f>IFERROR(INDEX(學生名單!$B:$H,MATCH($B44,學生名單!$G:$G,0),5),"")</f>
        <v>9511</v>
      </c>
      <c r="F44" s="150" t="str">
        <f>IFERROR(INDEX(學生名單!$B:$H,MATCH($B44,學生名單!$G:$G,0),4),"")</f>
        <v>Tyrone J Debrum</v>
      </c>
      <c r="G44" s="150" t="str">
        <f>IFERROR(INDEX(學生名單!$B:$H,MATCH($B44,學生名單!$G:$G,0),1),"")</f>
        <v>11057020A</v>
      </c>
      <c r="H44" s="154" t="str">
        <f>IFERROR(VLOOKUP($D44,大四學分表及訓練階段設定!$H$41:$K$82,4,FALSE),"")</f>
        <v>一般外科 advance Surgery&gt;General Surgery</v>
      </c>
      <c r="I44" s="154" t="str">
        <f>IFERROR(VLOOKUP($D44,大四學分表及訓練階段設定!$H$41:$K$82,2,FALSE),"")</f>
        <v>一般外科General Surgery</v>
      </c>
      <c r="J44" s="376">
        <v>45537</v>
      </c>
      <c r="K44" s="376">
        <v>45548</v>
      </c>
      <c r="L44" s="170"/>
      <c r="M44" s="152"/>
      <c r="N44" s="152"/>
    </row>
    <row r="45" spans="1:14" s="153" customFormat="1">
      <c r="A45" s="150"/>
      <c r="B45" s="150" t="s">
        <v>1039</v>
      </c>
      <c r="C45" s="150" t="s">
        <v>990</v>
      </c>
      <c r="D45" s="64" t="s">
        <v>1126</v>
      </c>
      <c r="E45" s="150">
        <f>IFERROR(INDEX(學生名單!$B:$H,MATCH($B45,學生名單!$G:$G,0),5),"")</f>
        <v>9522</v>
      </c>
      <c r="F45" s="150" t="str">
        <f>IFERROR(INDEX(學生名單!$B:$H,MATCH($B45,學生名單!$G:$G,0),4),"")</f>
        <v>Victor Henry Paez Medina</v>
      </c>
      <c r="G45" s="150" t="str">
        <f>IFERROR(INDEX(學生名單!$B:$H,MATCH($B45,學生名單!$G:$G,0),1),"")</f>
        <v>11057021A</v>
      </c>
      <c r="H45" s="154" t="str">
        <f>IFERROR(VLOOKUP($D45,大四學分表及訓練階段設定!$H$41:$K$82,4,FALSE),"")</f>
        <v>重症醫學見習 Critical Care Medicine</v>
      </c>
      <c r="I45" s="154" t="str">
        <f>IFERROR(VLOOKUP($D45,大四學分表及訓練階段設定!$H$41:$K$82,2,FALSE),"")</f>
        <v>重症醫學部Critical Care</v>
      </c>
      <c r="J45" s="376">
        <v>45537</v>
      </c>
      <c r="K45" s="376">
        <v>45548</v>
      </c>
      <c r="L45" s="170"/>
      <c r="M45" s="152"/>
      <c r="N45" s="152"/>
    </row>
    <row r="46" spans="1:14" s="153" customFormat="1">
      <c r="A46" s="165"/>
      <c r="B46" s="150" t="s">
        <v>1040</v>
      </c>
      <c r="C46" s="150" t="s">
        <v>991</v>
      </c>
      <c r="D46" s="64" t="s">
        <v>1119</v>
      </c>
      <c r="E46" s="150">
        <f>IFERROR(INDEX(學生名單!$B:$H,MATCH($B46,學生名單!$G:$G,0),5),"")</f>
        <v>9519</v>
      </c>
      <c r="F46" s="150" t="str">
        <f>IFERROR(INDEX(學生名單!$B:$H,MATCH($B46,學生名單!$G:$G,0),4),"")</f>
        <v>Victor Josue Matute Hernandez</v>
      </c>
      <c r="G46" s="150" t="str">
        <f>IFERROR(INDEX(學生名單!$B:$H,MATCH($B46,學生名單!$G:$G,0),1),"")</f>
        <v>11057022A</v>
      </c>
      <c r="H46" s="154" t="str">
        <f>IFERROR(VLOOKUP($D46,大四學分表及訓練階段設定!$H$41:$K$82,4,FALSE),"")</f>
        <v>骨科學見習 Orthopedics</v>
      </c>
      <c r="I46" s="154" t="str">
        <f>IFERROR(VLOOKUP($D46,大四學分表及訓練階段設定!$H$41:$K$82,2,FALSE),"")</f>
        <v>骨科部Orthopedics Dept.</v>
      </c>
      <c r="J46" s="376">
        <v>45537</v>
      </c>
      <c r="K46" s="376">
        <v>45548</v>
      </c>
      <c r="L46" s="170"/>
      <c r="M46" s="152"/>
      <c r="N46" s="152"/>
    </row>
    <row r="47" spans="1:14" s="153" customFormat="1">
      <c r="A47" s="150"/>
      <c r="B47" s="150" t="s">
        <v>1042</v>
      </c>
      <c r="C47" s="150" t="s">
        <v>993</v>
      </c>
      <c r="D47" s="460" t="s">
        <v>622</v>
      </c>
      <c r="E47" s="150">
        <f>IFERROR(INDEX(學生名單!$B:$H,MATCH($B47,學生名單!$G:$G,0),5),"")</f>
        <v>9508</v>
      </c>
      <c r="F47" s="150" t="str">
        <f>IFERROR(INDEX(學生名單!$B:$H,MATCH($B47,學生名單!$G:$G,0),4),"")</f>
        <v>Allyssa Zia Haywood</v>
      </c>
      <c r="G47" s="150" t="str">
        <f>IFERROR(INDEX(學生名單!$B:$H,MATCH($B47,學生名單!$G:$G,0),1),"")</f>
        <v>11057001A</v>
      </c>
      <c r="H47" s="154" t="str">
        <f>IFERROR(VLOOKUP($D47,大四學分表及訓練階段設定!$H$41:$K$82,4,FALSE),"")</f>
        <v>小兒外科 advanced Surgery&gt;Pediatric Surgery</v>
      </c>
      <c r="I47" s="154" t="str">
        <f>IFERROR(VLOOKUP($D47,大四學分表及訓練階段設定!$H$41:$K$82,2,FALSE),"")</f>
        <v>小兒外科Pediatric Surgery</v>
      </c>
      <c r="J47" s="376">
        <v>45551</v>
      </c>
      <c r="K47" s="376">
        <v>45562</v>
      </c>
      <c r="L47" s="170"/>
      <c r="M47" s="152"/>
      <c r="N47" s="152"/>
    </row>
    <row r="48" spans="1:14" s="153" customFormat="1">
      <c r="A48" s="165"/>
      <c r="B48" s="150" t="s">
        <v>1033</v>
      </c>
      <c r="C48" s="150" t="s">
        <v>984</v>
      </c>
      <c r="D48" s="460" t="s">
        <v>800</v>
      </c>
      <c r="E48" s="150">
        <f>IFERROR(INDEX(學生名單!$B:$H,MATCH($B48,學生名單!$G:$G,0),5),"")</f>
        <v>9506</v>
      </c>
      <c r="F48" s="150" t="str">
        <f>IFERROR(INDEX(學生名單!$B:$H,MATCH($B48,學生名單!$G:$G,0),4),"")</f>
        <v>Araine Minelle Amy Sydela Humes</v>
      </c>
      <c r="G48" s="150" t="str">
        <f>IFERROR(INDEX(學生名單!$B:$H,MATCH($B48,學生名單!$G:$G,0),1),"")</f>
        <v>11057002A</v>
      </c>
      <c r="H48" s="154" t="str">
        <f>IFERROR(VLOOKUP($D48,大四學分表及訓練階段設定!$H$41:$K$82,4,FALSE),"")</f>
        <v>進階家庭醫學科見習 Family &amp; Community Medicine(advanced)</v>
      </c>
      <c r="I48" s="154" t="str">
        <f>IFERROR(VLOOKUP($D48,大四學分表及訓練階段設定!$H$41:$K$82,2,FALSE),"")</f>
        <v>家醫部Family Medicine</v>
      </c>
      <c r="J48" s="376">
        <v>45551</v>
      </c>
      <c r="K48" s="376">
        <v>45562</v>
      </c>
      <c r="L48" s="170"/>
      <c r="M48" s="152"/>
      <c r="N48" s="152"/>
    </row>
    <row r="49" spans="1:16" s="153" customFormat="1">
      <c r="A49" s="150"/>
      <c r="B49" s="150" t="s">
        <v>1038</v>
      </c>
      <c r="C49" s="150" t="s">
        <v>989</v>
      </c>
      <c r="D49" s="460" t="s">
        <v>800</v>
      </c>
      <c r="E49" s="150">
        <f>IFERROR(INDEX(學生名單!$B:$H,MATCH($B49,學生名單!$G:$G,0),5),"")</f>
        <v>9509</v>
      </c>
      <c r="F49" s="150" t="str">
        <f>IFERROR(INDEX(學生名單!$B:$H,MATCH($B49,學生名單!$G:$G,0),4),"")</f>
        <v>Britney Carmey Bernadine</v>
      </c>
      <c r="G49" s="150" t="str">
        <f>IFERROR(INDEX(學生名單!$B:$H,MATCH($B49,學生名單!$G:$G,0),1),"")</f>
        <v>11057003A</v>
      </c>
      <c r="H49" s="154" t="str">
        <f>IFERROR(VLOOKUP($D49,大四學分表及訓練階段設定!$H$41:$K$82,4,FALSE),"")</f>
        <v>進階家庭醫學科見習 Family &amp; Community Medicine(advanced)</v>
      </c>
      <c r="I49" s="154" t="str">
        <f>IFERROR(VLOOKUP($D49,大四學分表及訓練階段設定!$H$41:$K$82,2,FALSE),"")</f>
        <v>家醫部Family Medicine</v>
      </c>
      <c r="J49" s="376">
        <v>45551</v>
      </c>
      <c r="K49" s="376">
        <v>45562</v>
      </c>
      <c r="L49" s="170"/>
      <c r="M49" s="152"/>
      <c r="N49" s="152"/>
    </row>
    <row r="50" spans="1:16" s="153" customFormat="1">
      <c r="A50" s="165"/>
      <c r="B50" s="150" t="s">
        <v>1027</v>
      </c>
      <c r="C50" s="150" t="s">
        <v>978</v>
      </c>
      <c r="D50" s="460" t="s">
        <v>602</v>
      </c>
      <c r="E50" s="150">
        <f>IFERROR(INDEX(學生名單!$B:$H,MATCH($B50,學生名單!$G:$G,0),5),"")</f>
        <v>9510</v>
      </c>
      <c r="F50" s="150" t="str">
        <f>IFERROR(INDEX(學生名單!$B:$H,MATCH($B50,學生名單!$G:$G,0),4),"")</f>
        <v>Byron Meltel Silil</v>
      </c>
      <c r="G50" s="150" t="str">
        <f>IFERROR(INDEX(學生名單!$B:$H,MATCH($B50,學生名單!$G:$G,0),1),"")</f>
        <v>11057004A</v>
      </c>
      <c r="H50" s="154" t="str">
        <f>IFERROR(VLOOKUP($D50,大四學分表及訓練階段設定!$H$41:$K$82,4,FALSE),"")</f>
        <v>兒科學見習 Pediatrics</v>
      </c>
      <c r="I50" s="154" t="str">
        <f>IFERROR(VLOOKUP($D50,大四學分表及訓練階段設定!$H$41:$K$82,2,FALSE),"")</f>
        <v>兒童醫學部Pediatric Medicine Dept.</v>
      </c>
      <c r="J50" s="376">
        <v>45551</v>
      </c>
      <c r="K50" s="376">
        <v>45590</v>
      </c>
      <c r="L50" s="170"/>
      <c r="M50" s="152"/>
      <c r="N50" s="152"/>
    </row>
    <row r="51" spans="1:16" s="353" customFormat="1">
      <c r="A51" s="165"/>
      <c r="B51" s="150" t="s">
        <v>1028</v>
      </c>
      <c r="C51" s="150" t="s">
        <v>979</v>
      </c>
      <c r="D51" s="460" t="s">
        <v>602</v>
      </c>
      <c r="E51" s="150">
        <f>IFERROR(INDEX(學生名單!$B:$H,MATCH($B51,學生名單!$G:$G,0),5),"")</f>
        <v>9523</v>
      </c>
      <c r="F51" s="150" t="str">
        <f>IFERROR(INDEX(學生名單!$B:$H,MATCH($B51,學生名單!$G:$G,0),4),"")</f>
        <v>Damari Rosalinda Tesucun</v>
      </c>
      <c r="G51" s="150" t="str">
        <f>IFERROR(INDEX(學生名單!$B:$H,MATCH($B51,學生名單!$G:$G,0),1),"")</f>
        <v>11057005A</v>
      </c>
      <c r="H51" s="154" t="str">
        <f>IFERROR(VLOOKUP($D51,大四學分表及訓練階段設定!$H$41:$K$82,4,FALSE),"")</f>
        <v>兒科學見習 Pediatrics</v>
      </c>
      <c r="I51" s="154" t="str">
        <f>IFERROR(VLOOKUP($D51,大四學分表及訓練階段設定!$H$41:$K$82,2,FALSE),"")</f>
        <v>兒童醫學部Pediatric Medicine Dept.</v>
      </c>
      <c r="J51" s="376">
        <v>45551</v>
      </c>
      <c r="K51" s="376">
        <v>45590</v>
      </c>
      <c r="L51" s="170"/>
      <c r="M51" s="152"/>
      <c r="N51" s="152"/>
      <c r="O51" s="153"/>
      <c r="P51" s="153"/>
    </row>
    <row r="52" spans="1:16" s="353" customFormat="1">
      <c r="A52" s="165"/>
      <c r="B52" s="150" t="s">
        <v>1045</v>
      </c>
      <c r="C52" s="150" t="s">
        <v>996</v>
      </c>
      <c r="D52" s="460" t="s">
        <v>602</v>
      </c>
      <c r="E52" s="150">
        <f>IFERROR(INDEX(學生名單!$B:$H,MATCH($B52,學生名單!$G:$G,0),5),"")</f>
        <v>9517</v>
      </c>
      <c r="F52" s="150" t="str">
        <f>IFERROR(INDEX(學生名單!$B:$H,MATCH($B52,學生名單!$G:$G,0),4),"")</f>
        <v>Fay Naomi Bernard</v>
      </c>
      <c r="G52" s="150" t="str">
        <f>IFERROR(INDEX(學生名單!$B:$H,MATCH($B52,學生名單!$G:$G,0),1),"")</f>
        <v>11057006A</v>
      </c>
      <c r="H52" s="154" t="str">
        <f>IFERROR(VLOOKUP($D52,大四學分表及訓練階段設定!$H$41:$K$82,4,FALSE),"")</f>
        <v>兒科學見習 Pediatrics</v>
      </c>
      <c r="I52" s="154" t="str">
        <f>IFERROR(VLOOKUP($D52,大四學分表及訓練階段設定!$H$41:$K$82,2,FALSE),"")</f>
        <v>兒童醫學部Pediatric Medicine Dept.</v>
      </c>
      <c r="J52" s="376">
        <v>45551</v>
      </c>
      <c r="K52" s="376">
        <v>45590</v>
      </c>
      <c r="L52" s="152"/>
      <c r="M52" s="152"/>
      <c r="N52" s="152"/>
      <c r="O52" s="153"/>
      <c r="P52" s="153"/>
    </row>
    <row r="53" spans="1:16" s="353" customFormat="1">
      <c r="A53" s="165"/>
      <c r="B53" s="150" t="s">
        <v>1035</v>
      </c>
      <c r="C53" s="150" t="s">
        <v>986</v>
      </c>
      <c r="D53" s="460" t="s">
        <v>1111</v>
      </c>
      <c r="E53" s="150">
        <f>IFERROR(INDEX(學生名單!$B:$H,MATCH($B53,學生名單!$G:$G,0),5),"")</f>
        <v>9504</v>
      </c>
      <c r="F53" s="150" t="str">
        <f>IFERROR(INDEX(學生名單!$B:$H,MATCH($B53,學生名單!$G:$G,0),4),"")</f>
        <v>Gabriela Natalie Ochoa</v>
      </c>
      <c r="G53" s="150" t="str">
        <f>IFERROR(INDEX(學生名單!$B:$H,MATCH($B53,學生名單!$G:$G,0),1),"")</f>
        <v>11057007A</v>
      </c>
      <c r="H53" s="154" t="str">
        <f>IFERROR(VLOOKUP($D53,大四學分表及訓練階段設定!$H$41:$K$82,4,FALSE),"")</f>
        <v>皮膚科學見習 Dermatology</v>
      </c>
      <c r="I53" s="154" t="str">
        <f>IFERROR(VLOOKUP($D53,大四學分表及訓練階段設定!$H$41:$K$82,2,FALSE),"")</f>
        <v>皮膚科Dermatology</v>
      </c>
      <c r="J53" s="376">
        <v>45551</v>
      </c>
      <c r="K53" s="376">
        <v>45562</v>
      </c>
      <c r="L53" s="170"/>
      <c r="M53" s="152"/>
      <c r="N53" s="152"/>
      <c r="O53" s="153"/>
      <c r="P53" s="153"/>
    </row>
    <row r="54" spans="1:16" s="353" customFormat="1">
      <c r="A54" s="165"/>
      <c r="B54" s="150" t="s">
        <v>1221</v>
      </c>
      <c r="C54" s="150" t="s">
        <v>992</v>
      </c>
      <c r="D54" s="460" t="s">
        <v>624</v>
      </c>
      <c r="E54" s="150">
        <f>IFERROR(INDEX(學生名單!$B:$H,MATCH($B54,學生名單!$G:$G,0),5),"")</f>
        <v>9516</v>
      </c>
      <c r="F54" s="150" t="str">
        <f>IFERROR(INDEX(學生名單!$B:$H,MATCH($B54,學生名單!$G:$G,0),4),"")</f>
        <v>Geraldo Fernando Puc</v>
      </c>
      <c r="G54" s="150" t="str">
        <f>IFERROR(INDEX(學生名單!$B:$H,MATCH($B54,學生名單!$G:$G,0),1),"")</f>
        <v>11057008A</v>
      </c>
      <c r="H54" s="154" t="str">
        <f>IFERROR(VLOOKUP($D54,大四學分表及訓練階段設定!$H$41:$K$82,4,FALSE),"")</f>
        <v>一般外科 advance Surgery&gt;General Surgery</v>
      </c>
      <c r="I54" s="154" t="str">
        <f>IFERROR(VLOOKUP($D54,大四學分表及訓練階段設定!$H$41:$K$82,2,FALSE),"")</f>
        <v>一般外科General Surgery</v>
      </c>
      <c r="J54" s="376">
        <v>45551</v>
      </c>
      <c r="K54" s="376">
        <v>45562</v>
      </c>
      <c r="L54" s="170"/>
      <c r="M54" s="152"/>
      <c r="N54" s="152"/>
      <c r="O54" s="153"/>
      <c r="P54" s="153"/>
    </row>
    <row r="55" spans="1:16" s="353" customFormat="1">
      <c r="A55" s="165"/>
      <c r="B55" s="150" t="s">
        <v>1026</v>
      </c>
      <c r="C55" s="150" t="s">
        <v>977</v>
      </c>
      <c r="D55" s="460" t="s">
        <v>1121</v>
      </c>
      <c r="E55" s="150">
        <f>IFERROR(INDEX(學生名單!$B:$H,MATCH($B55,學生名單!$G:$G,0),5),"")</f>
        <v>9513</v>
      </c>
      <c r="F55" s="150" t="str">
        <f>IFERROR(INDEX(學生名單!$B:$H,MATCH($B55,學生名單!$G:$G,0),4),"")</f>
        <v>Isaure Omario Milian</v>
      </c>
      <c r="G55" s="150" t="str">
        <f>IFERROR(INDEX(學生名單!$B:$H,MATCH($B55,學生名單!$G:$G,0),1),"")</f>
        <v>11057009A</v>
      </c>
      <c r="H55" s="154" t="str">
        <f>IFERROR(VLOOKUP($D55,大四學分表及訓練階段設定!$H$41:$K$82,4,FALSE),"")</f>
        <v>神經學見習 Neurology</v>
      </c>
      <c r="I55" s="154" t="str">
        <f>IFERROR(VLOOKUP($D55,大四學分表及訓練階段設定!$H$41:$K$82,2,FALSE),"")</f>
        <v>神經科Neurology</v>
      </c>
      <c r="J55" s="376">
        <v>45551</v>
      </c>
      <c r="K55" s="376">
        <v>45562</v>
      </c>
      <c r="L55" s="152"/>
      <c r="M55" s="152"/>
      <c r="N55" s="152"/>
      <c r="O55" s="153"/>
      <c r="P55" s="153"/>
    </row>
    <row r="56" spans="1:16" s="353" customFormat="1">
      <c r="A56" s="150"/>
      <c r="B56" s="150" t="s">
        <v>1046</v>
      </c>
      <c r="C56" s="150" t="s">
        <v>997</v>
      </c>
      <c r="D56" s="460" t="s">
        <v>624</v>
      </c>
      <c r="E56" s="150">
        <f>IFERROR(INDEX(學生名單!$B:$H,MATCH($B56,學生名單!$G:$G,0),5),"")</f>
        <v>9505</v>
      </c>
      <c r="F56" s="150" t="str">
        <f>IFERROR(INDEX(學生名單!$B:$H,MATCH($B56,學生名單!$G:$G,0),4),"")</f>
        <v>Joel St. George Samuel</v>
      </c>
      <c r="G56" s="150" t="str">
        <f>IFERROR(INDEX(學生名單!$B:$H,MATCH($B56,學生名單!$G:$G,0),1),"")</f>
        <v>11057010A</v>
      </c>
      <c r="H56" s="154" t="str">
        <f>IFERROR(VLOOKUP($D56,大四學分表及訓練階段設定!$H$41:$K$82,4,FALSE),"")</f>
        <v>一般外科 advance Surgery&gt;General Surgery</v>
      </c>
      <c r="I56" s="154" t="str">
        <f>IFERROR(VLOOKUP($D56,大四學分表及訓練階段設定!$H$41:$K$82,2,FALSE),"")</f>
        <v>一般外科General Surgery</v>
      </c>
      <c r="J56" s="376">
        <v>45551</v>
      </c>
      <c r="K56" s="376">
        <v>45562</v>
      </c>
      <c r="L56" s="170"/>
      <c r="M56" s="152"/>
      <c r="N56" s="152"/>
      <c r="O56" s="153"/>
      <c r="P56" s="153"/>
    </row>
    <row r="57" spans="1:16" s="353" customFormat="1">
      <c r="A57" s="150"/>
      <c r="B57" s="150" t="s">
        <v>1031</v>
      </c>
      <c r="C57" s="150" t="s">
        <v>982</v>
      </c>
      <c r="D57" s="460" t="s">
        <v>1130</v>
      </c>
      <c r="E57" s="150">
        <f>IFERROR(INDEX(學生名單!$B:$H,MATCH($B57,學生名單!$G:$G,0),5),"")</f>
        <v>9503</v>
      </c>
      <c r="F57" s="150" t="str">
        <f>IFERROR(INDEX(學生名單!$B:$H,MATCH($B57,學生名單!$G:$G,0),4),"")</f>
        <v>Kamal Lawrence Andrew</v>
      </c>
      <c r="G57" s="150" t="str">
        <f>IFERROR(INDEX(學生名單!$B:$H,MATCH($B57,學生名單!$G:$G,0),1),"")</f>
        <v>11057011A</v>
      </c>
      <c r="H57" s="154" t="str">
        <f>IFERROR(VLOOKUP($D57,大四學分表及訓練階段設定!$H$41:$K$82,4,FALSE),"")</f>
        <v>皮膚科學見習 Dermatology</v>
      </c>
      <c r="I57" s="154" t="str">
        <f>IFERROR(VLOOKUP($D57,大四學分表及訓練階段設定!$H$41:$K$82,2,FALSE),"")</f>
        <v>皮膚科Dermatology</v>
      </c>
      <c r="J57" s="376">
        <v>45551</v>
      </c>
      <c r="K57" s="376">
        <v>45562</v>
      </c>
      <c r="L57" s="170"/>
      <c r="M57" s="152"/>
      <c r="N57" s="152"/>
      <c r="O57" s="153"/>
      <c r="P57" s="153"/>
    </row>
    <row r="58" spans="1:16" s="353" customFormat="1">
      <c r="A58" s="165"/>
      <c r="B58" s="150" t="s">
        <v>1034</v>
      </c>
      <c r="C58" s="150" t="s">
        <v>985</v>
      </c>
      <c r="D58" s="460" t="s">
        <v>1121</v>
      </c>
      <c r="E58" s="150">
        <f>IFERROR(INDEX(學生名單!$B:$H,MATCH($B58,學生名單!$G:$G,0),5),"")</f>
        <v>9512</v>
      </c>
      <c r="F58" s="150" t="str">
        <f>IFERROR(INDEX(學生名單!$B:$H,MATCH($B58,學生名單!$G:$G,0),4),"")</f>
        <v>Kamau Rudo Straughan</v>
      </c>
      <c r="G58" s="150" t="str">
        <f>IFERROR(INDEX(學生名單!$B:$H,MATCH($B58,學生名單!$G:$G,0),1),"")</f>
        <v>11057012A</v>
      </c>
      <c r="H58" s="154" t="str">
        <f>IFERROR(VLOOKUP($D58,大四學分表及訓練階段設定!$H$41:$K$82,4,FALSE),"")</f>
        <v>神經學見習 Neurology</v>
      </c>
      <c r="I58" s="154" t="str">
        <f>IFERROR(VLOOKUP($D58,大四學分表及訓練階段設定!$H$41:$K$82,2,FALSE),"")</f>
        <v>神經科Neurology</v>
      </c>
      <c r="J58" s="376">
        <v>45551</v>
      </c>
      <c r="K58" s="376">
        <v>45562</v>
      </c>
      <c r="L58" s="170"/>
      <c r="M58" s="152"/>
      <c r="N58" s="152"/>
      <c r="O58" s="153"/>
      <c r="P58" s="153"/>
    </row>
    <row r="59" spans="1:16" s="153" customFormat="1">
      <c r="A59" s="165"/>
      <c r="B59" s="150" t="s">
        <v>1043</v>
      </c>
      <c r="C59" s="150" t="s">
        <v>994</v>
      </c>
      <c r="D59" s="460" t="s">
        <v>664</v>
      </c>
      <c r="E59" s="150">
        <f>IFERROR(INDEX(學生名單!$B:$H,MATCH($B59,學生名單!$G:$G,0),5),"")</f>
        <v>9507</v>
      </c>
      <c r="F59" s="150" t="str">
        <f>IFERROR(INDEX(學生名單!$B:$H,MATCH($B59,學生名單!$G:$G,0),4),"")</f>
        <v>Kevandra Niyah Cadle</v>
      </c>
      <c r="G59" s="150" t="str">
        <f>IFERROR(INDEX(學生名單!$B:$H,MATCH($B59,學生名單!$G:$G,0),1),"")</f>
        <v>11057013A</v>
      </c>
      <c r="H59" s="154" t="str">
        <f>IFERROR(VLOOKUP($D59,大四學分表及訓練階段設定!$H$41:$K$82,4,FALSE),"")</f>
        <v>進階家庭醫學科見習 Family &amp; Community Medicine(advanced)</v>
      </c>
      <c r="I59" s="154" t="str">
        <f>IFERROR(VLOOKUP($D59,大四學分表及訓練階段設定!$H$41:$K$82,2,FALSE),"")</f>
        <v>家醫部Family Medicine</v>
      </c>
      <c r="J59" s="376">
        <v>45551</v>
      </c>
      <c r="K59" s="376">
        <v>45562</v>
      </c>
      <c r="L59" s="170"/>
      <c r="M59" s="152"/>
      <c r="N59" s="152"/>
    </row>
    <row r="60" spans="1:16" s="153" customFormat="1">
      <c r="A60" s="150"/>
      <c r="B60" s="150" t="s">
        <v>1036</v>
      </c>
      <c r="C60" s="150" t="s">
        <v>987</v>
      </c>
      <c r="D60" s="460" t="s">
        <v>1111</v>
      </c>
      <c r="E60" s="150">
        <f>IFERROR(INDEX(學生名單!$B:$H,MATCH($B60,學生名單!$G:$G,0),5),"")</f>
        <v>9521</v>
      </c>
      <c r="F60" s="150" t="str">
        <f>IFERROR(INDEX(學生名單!$B:$H,MATCH($B60,學生名單!$G:$G,0),4),"")</f>
        <v>Maria Jose Del Milagro Banegas Mejia</v>
      </c>
      <c r="G60" s="150" t="str">
        <f>IFERROR(INDEX(學生名單!$B:$H,MATCH($B60,學生名單!$G:$G,0),1),"")</f>
        <v>11057014A</v>
      </c>
      <c r="H60" s="154" t="str">
        <f>IFERROR(VLOOKUP($D60,大四學分表及訓練階段設定!$H$41:$K$82,4,FALSE),"")</f>
        <v>皮膚科學見習 Dermatology</v>
      </c>
      <c r="I60" s="154" t="str">
        <f>IFERROR(VLOOKUP($D60,大四學分表及訓練階段設定!$H$41:$K$82,2,FALSE),"")</f>
        <v>皮膚科Dermatology</v>
      </c>
      <c r="J60" s="376">
        <v>45551</v>
      </c>
      <c r="K60" s="376">
        <v>45562</v>
      </c>
      <c r="L60" s="170"/>
      <c r="M60" s="152"/>
      <c r="N60" s="152"/>
    </row>
    <row r="61" spans="1:16" s="153" customFormat="1">
      <c r="A61" s="150"/>
      <c r="B61" s="150" t="s">
        <v>1037</v>
      </c>
      <c r="C61" s="150" t="s">
        <v>988</v>
      </c>
      <c r="D61" s="64" t="s">
        <v>1077</v>
      </c>
      <c r="E61" s="150">
        <f>IFERROR(INDEX(學生名單!$B:$H,MATCH($B61,學生名單!$G:$G,0),5),"")</f>
        <v>9515</v>
      </c>
      <c r="F61" s="150" t="str">
        <f>IFERROR(INDEX(學生名單!$B:$H,MATCH($B61,學生名單!$G:$G,0),4),"")</f>
        <v>Oscar Alejandro Avila Segura</v>
      </c>
      <c r="G61" s="150" t="str">
        <f>IFERROR(INDEX(學生名單!$B:$H,MATCH($B61,學生名單!$G:$G,0),1),"")</f>
        <v>11057015A</v>
      </c>
      <c r="H61" s="154" t="str">
        <f>IFERROR(VLOOKUP($D61,大四學分表及訓練階段設定!$H$41:$K$82,4,FALSE),"")</f>
        <v xml:space="preserve">婦產科學見習 Obstetrics &amp; Gynecology </v>
      </c>
      <c r="I61" s="154" t="str">
        <f>IFERROR(VLOOKUP($D61,大四學分表及訓練階段設定!$H$41:$K$82,2,FALSE),"")</f>
        <v>婦產部Obstetrics &amp; Gynecology Dept.</v>
      </c>
      <c r="J61" s="376">
        <v>45551</v>
      </c>
      <c r="K61" s="376">
        <v>45590</v>
      </c>
      <c r="L61" s="170"/>
      <c r="M61" s="152"/>
      <c r="N61" s="152"/>
    </row>
    <row r="62" spans="1:16" s="340" customFormat="1">
      <c r="A62" s="165"/>
      <c r="B62" s="150" t="s">
        <v>1044</v>
      </c>
      <c r="C62" s="150" t="s">
        <v>995</v>
      </c>
      <c r="D62" s="64" t="s">
        <v>1077</v>
      </c>
      <c r="E62" s="150">
        <f>IFERROR(INDEX(學生名單!$B:$H,MATCH($B62,學生名單!$G:$G,0),5),"")</f>
        <v>9524</v>
      </c>
      <c r="F62" s="150" t="str">
        <f>IFERROR(INDEX(學生名單!$B:$H,MATCH($B62,學生名單!$G:$G,0),4),"")</f>
        <v>Sariah Hermina Joseph</v>
      </c>
      <c r="G62" s="150" t="str">
        <f>IFERROR(INDEX(學生名單!$B:$H,MATCH($B62,學生名單!$G:$G,0),1),"")</f>
        <v>11057016A</v>
      </c>
      <c r="H62" s="154" t="str">
        <f>IFERROR(VLOOKUP($D62,大四學分表及訓練階段設定!$H$41:$K$82,4,FALSE),"")</f>
        <v xml:space="preserve">婦產科學見習 Obstetrics &amp; Gynecology </v>
      </c>
      <c r="I62" s="154" t="str">
        <f>IFERROR(VLOOKUP($D62,大四學分表及訓練階段設定!$H$41:$K$82,2,FALSE),"")</f>
        <v>婦產部Obstetrics &amp; Gynecology Dept.</v>
      </c>
      <c r="J62" s="376">
        <v>45551</v>
      </c>
      <c r="K62" s="376">
        <v>45590</v>
      </c>
      <c r="L62" s="170"/>
      <c r="M62" s="152"/>
      <c r="N62" s="152"/>
      <c r="O62" s="153"/>
      <c r="P62" s="153"/>
    </row>
    <row r="63" spans="1:16" s="340" customFormat="1">
      <c r="A63" s="165"/>
      <c r="B63" s="150" t="s">
        <v>1032</v>
      </c>
      <c r="C63" s="150" t="s">
        <v>983</v>
      </c>
      <c r="D63" s="64" t="s">
        <v>704</v>
      </c>
      <c r="E63" s="150">
        <f>IFERROR(INDEX(學生名單!$B:$H,MATCH($B63,學生名單!$G:$G,0),5),"")</f>
        <v>9518</v>
      </c>
      <c r="F63" s="150" t="str">
        <f>IFERROR(INDEX(學生名單!$B:$H,MATCH($B63,學生名單!$G:$G,0),4),"")</f>
        <v>Sergio Kyler Joseph</v>
      </c>
      <c r="G63" s="150" t="str">
        <f>IFERROR(INDEX(學生名單!$B:$H,MATCH($B63,學生名單!$G:$G,0),1),"")</f>
        <v>11057017A</v>
      </c>
      <c r="H63" s="154" t="str">
        <f>IFERROR(VLOOKUP($D63,大四學分表及訓練階段設定!$H$41:$K$82,4,FALSE),"")</f>
        <v>整形外科學見習 Plastic &amp; Reconstructive Surgery</v>
      </c>
      <c r="I63" s="154" t="str">
        <f>IFERROR(VLOOKUP($D63,大四學分表及訓練階段設定!$H$41:$K$82,2,FALSE),"")</f>
        <v>整形外科部Plastic Surgery Dept.</v>
      </c>
      <c r="J63" s="376">
        <v>45551</v>
      </c>
      <c r="K63" s="376">
        <v>45562</v>
      </c>
      <c r="L63" s="152"/>
      <c r="M63" s="152"/>
      <c r="N63" s="152"/>
      <c r="O63" s="153"/>
      <c r="P63" s="153"/>
    </row>
    <row r="64" spans="1:16" s="340" customFormat="1">
      <c r="A64" s="165"/>
      <c r="B64" s="150" t="s">
        <v>1029</v>
      </c>
      <c r="C64" s="150" t="s">
        <v>980</v>
      </c>
      <c r="D64" s="64" t="s">
        <v>704</v>
      </c>
      <c r="E64" s="150">
        <f>IFERROR(INDEX(學生名單!$B:$H,MATCH($B64,學生名單!$G:$G,0),5),"")</f>
        <v>9520</v>
      </c>
      <c r="F64" s="150" t="str">
        <f>IFERROR(INDEX(學生名單!$B:$H,MATCH($B64,學生名單!$G:$G,0),4),"")</f>
        <v>Sophia Obiajulum Dagbue</v>
      </c>
      <c r="G64" s="150" t="str">
        <f>IFERROR(INDEX(學生名單!$B:$H,MATCH($B64,學生名單!$G:$G,0),1),"")</f>
        <v>11057018A</v>
      </c>
      <c r="H64" s="154" t="str">
        <f>IFERROR(VLOOKUP($D64,大四學分表及訓練階段設定!$H$41:$K$82,4,FALSE),"")</f>
        <v>整形外科學見習 Plastic &amp; Reconstructive Surgery</v>
      </c>
      <c r="I64" s="154" t="str">
        <f>IFERROR(VLOOKUP($D64,大四學分表及訓練階段設定!$H$41:$K$82,2,FALSE),"")</f>
        <v>整形外科部Plastic Surgery Dept.</v>
      </c>
      <c r="J64" s="376">
        <v>45551</v>
      </c>
      <c r="K64" s="376">
        <v>45562</v>
      </c>
      <c r="L64" s="170"/>
      <c r="M64" s="152"/>
      <c r="N64" s="152"/>
      <c r="O64" s="153"/>
      <c r="P64" s="153"/>
    </row>
    <row r="65" spans="1:16" s="340" customFormat="1">
      <c r="A65" s="165"/>
      <c r="B65" s="150" t="s">
        <v>1030</v>
      </c>
      <c r="C65" s="150" t="s">
        <v>981</v>
      </c>
      <c r="D65" s="64" t="s">
        <v>1119</v>
      </c>
      <c r="E65" s="150">
        <f>IFERROR(INDEX(學生名單!$B:$H,MATCH($B65,學生名單!$G:$G,0),5),"")</f>
        <v>9514</v>
      </c>
      <c r="F65" s="150" t="str">
        <f>IFERROR(INDEX(學生名單!$B:$H,MATCH($B65,學生名單!$G:$G,0),4),"")</f>
        <v>Tannyka Jodie John</v>
      </c>
      <c r="G65" s="150" t="str">
        <f>IFERROR(INDEX(學生名單!$B:$H,MATCH($B65,學生名單!$G:$G,0),1),"")</f>
        <v>11057019A</v>
      </c>
      <c r="H65" s="154" t="str">
        <f>IFERROR(VLOOKUP($D65,大四學分表及訓練階段設定!$H$41:$K$82,4,FALSE),"")</f>
        <v>骨科學見習 Orthopedics</v>
      </c>
      <c r="I65" s="154" t="str">
        <f>IFERROR(VLOOKUP($D65,大四學分表及訓練階段設定!$H$41:$K$82,2,FALSE),"")</f>
        <v>骨科部Orthopedics Dept.</v>
      </c>
      <c r="J65" s="376">
        <v>45551</v>
      </c>
      <c r="K65" s="376">
        <v>45562</v>
      </c>
      <c r="L65" s="170"/>
      <c r="M65" s="152"/>
      <c r="N65" s="152"/>
      <c r="O65" s="153"/>
      <c r="P65" s="153"/>
    </row>
    <row r="66" spans="1:16" s="340" customFormat="1">
      <c r="A66" s="150"/>
      <c r="B66" s="150" t="s">
        <v>1025</v>
      </c>
      <c r="C66" s="150" t="s">
        <v>976</v>
      </c>
      <c r="D66" s="64" t="s">
        <v>602</v>
      </c>
      <c r="E66" s="150">
        <f>IFERROR(INDEX(學生名單!$B:$H,MATCH($B66,學生名單!$G:$G,0),5),"")</f>
        <v>9511</v>
      </c>
      <c r="F66" s="150" t="str">
        <f>IFERROR(INDEX(學生名單!$B:$H,MATCH($B66,學生名單!$G:$G,0),4),"")</f>
        <v>Tyrone J Debrum</v>
      </c>
      <c r="G66" s="150" t="str">
        <f>IFERROR(INDEX(學生名單!$B:$H,MATCH($B66,學生名單!$G:$G,0),1),"")</f>
        <v>11057020A</v>
      </c>
      <c r="H66" s="154" t="str">
        <f>IFERROR(VLOOKUP($D66,大四學分表及訓練階段設定!$H$41:$K$82,4,FALSE),"")</f>
        <v>兒科學見習 Pediatrics</v>
      </c>
      <c r="I66" s="154" t="str">
        <f>IFERROR(VLOOKUP($D66,大四學分表及訓練階段設定!$H$41:$K$82,2,FALSE),"")</f>
        <v>兒童醫學部Pediatric Medicine Dept.</v>
      </c>
      <c r="J66" s="376">
        <v>45551</v>
      </c>
      <c r="K66" s="376">
        <v>45590</v>
      </c>
      <c r="L66" s="170"/>
      <c r="M66" s="152"/>
      <c r="N66" s="152"/>
      <c r="O66" s="153"/>
      <c r="P66" s="153"/>
    </row>
    <row r="67" spans="1:16" s="340" customFormat="1">
      <c r="A67" s="165"/>
      <c r="B67" s="150" t="s">
        <v>1039</v>
      </c>
      <c r="C67" s="150" t="s">
        <v>990</v>
      </c>
      <c r="D67" s="64" t="s">
        <v>703</v>
      </c>
      <c r="E67" s="150">
        <f>IFERROR(INDEX(學生名單!$B:$H,MATCH($B67,學生名單!$G:$G,0),5),"")</f>
        <v>9522</v>
      </c>
      <c r="F67" s="150" t="str">
        <f>IFERROR(INDEX(學生名單!$B:$H,MATCH($B67,學生名單!$G:$G,0),4),"")</f>
        <v>Victor Henry Paez Medina</v>
      </c>
      <c r="G67" s="150" t="str">
        <f>IFERROR(INDEX(學生名單!$B:$H,MATCH($B67,學生名單!$G:$G,0),1),"")</f>
        <v>11057021A</v>
      </c>
      <c r="H67" s="154" t="str">
        <f>IFERROR(VLOOKUP($D67,大四學分表及訓練階段設定!$H$41:$K$82,4,FALSE),"")</f>
        <v>骨科學見習 Orthopedics</v>
      </c>
      <c r="I67" s="154" t="str">
        <f>IFERROR(VLOOKUP($D67,大四學分表及訓練階段設定!$H$41:$K$82,2,FALSE),"")</f>
        <v>骨科部Orthopedics Dept.</v>
      </c>
      <c r="J67" s="376">
        <v>45551</v>
      </c>
      <c r="K67" s="376">
        <v>45562</v>
      </c>
      <c r="L67" s="170"/>
      <c r="M67" s="152"/>
      <c r="N67" s="152"/>
      <c r="O67" s="153"/>
      <c r="P67" s="153"/>
    </row>
    <row r="68" spans="1:16" s="340" customFormat="1">
      <c r="A68" s="165"/>
      <c r="B68" s="150" t="s">
        <v>1040</v>
      </c>
      <c r="C68" s="150" t="s">
        <v>991</v>
      </c>
      <c r="D68" s="64" t="s">
        <v>622</v>
      </c>
      <c r="E68" s="150">
        <f>IFERROR(INDEX(學生名單!$B:$H,MATCH($B68,學生名單!$G:$G,0),5),"")</f>
        <v>9519</v>
      </c>
      <c r="F68" s="150" t="str">
        <f>IFERROR(INDEX(學生名單!$B:$H,MATCH($B68,學生名單!$G:$G,0),4),"")</f>
        <v>Victor Josue Matute Hernandez</v>
      </c>
      <c r="G68" s="150" t="str">
        <f>IFERROR(INDEX(學生名單!$B:$H,MATCH($B68,學生名單!$G:$G,0),1),"")</f>
        <v>11057022A</v>
      </c>
      <c r="H68" s="154" t="str">
        <f>IFERROR(VLOOKUP($D68,大四學分表及訓練階段設定!$H$41:$K$82,4,FALSE),"")</f>
        <v>小兒外科 advanced Surgery&gt;Pediatric Surgery</v>
      </c>
      <c r="I68" s="154" t="str">
        <f>IFERROR(VLOOKUP($D68,大四學分表及訓練階段設定!$H$41:$K$82,2,FALSE),"")</f>
        <v>小兒外科Pediatric Surgery</v>
      </c>
      <c r="J68" s="376">
        <v>45551</v>
      </c>
      <c r="K68" s="376">
        <v>45562</v>
      </c>
      <c r="L68" s="170"/>
      <c r="M68" s="152"/>
      <c r="N68" s="152"/>
      <c r="O68" s="153"/>
      <c r="P68" s="153"/>
    </row>
    <row r="69" spans="1:16" s="340" customFormat="1">
      <c r="A69" s="165"/>
      <c r="B69" s="150" t="s">
        <v>1042</v>
      </c>
      <c r="C69" s="150" t="s">
        <v>993</v>
      </c>
      <c r="D69" s="460" t="s">
        <v>132</v>
      </c>
      <c r="E69" s="150">
        <f>IFERROR(INDEX(學生名單!$B:$H,MATCH($B69,學生名單!$G:$G,0),5),"")</f>
        <v>9508</v>
      </c>
      <c r="F69" s="150" t="str">
        <f>IFERROR(INDEX(學生名單!$B:$H,MATCH($B69,學生名單!$G:$G,0),4),"")</f>
        <v>Allyssa Zia Haywood</v>
      </c>
      <c r="G69" s="150" t="str">
        <f>IFERROR(INDEX(學生名單!$B:$H,MATCH($B69,學生名單!$G:$G,0),1),"")</f>
        <v>11057001A</v>
      </c>
      <c r="H69" s="154" t="str">
        <f>IFERROR(VLOOKUP($D69,大四學分表及訓練階段設定!$H$41:$K$82,4,FALSE),"")</f>
        <v xml:space="preserve">精神醫學見習 Psychiatry </v>
      </c>
      <c r="I69" s="154" t="str">
        <f>IFERROR(VLOOKUP($D69,大四學分表及訓練階段設定!$H$41:$K$82,2,FALSE),"")</f>
        <v>精神科Psychiatry</v>
      </c>
      <c r="J69" s="376">
        <v>45565</v>
      </c>
      <c r="K69" s="376">
        <v>45590</v>
      </c>
      <c r="L69" s="170"/>
      <c r="M69" s="152"/>
      <c r="N69" s="152"/>
      <c r="O69" s="153"/>
      <c r="P69" s="153"/>
    </row>
    <row r="70" spans="1:16" s="340" customFormat="1">
      <c r="A70" s="150"/>
      <c r="B70" s="150" t="s">
        <v>1033</v>
      </c>
      <c r="C70" s="150" t="s">
        <v>984</v>
      </c>
      <c r="D70" s="460" t="s">
        <v>132</v>
      </c>
      <c r="E70" s="150">
        <f>IFERROR(INDEX(學生名單!$B:$H,MATCH($B70,學生名單!$G:$G,0),5),"")</f>
        <v>9506</v>
      </c>
      <c r="F70" s="150" t="str">
        <f>IFERROR(INDEX(學生名單!$B:$H,MATCH($B70,學生名單!$G:$G,0),4),"")</f>
        <v>Araine Minelle Amy Sydela Humes</v>
      </c>
      <c r="G70" s="150" t="str">
        <f>IFERROR(INDEX(學生名單!$B:$H,MATCH($B70,學生名單!$G:$G,0),1),"")</f>
        <v>11057002A</v>
      </c>
      <c r="H70" s="154" t="str">
        <f>IFERROR(VLOOKUP($D70,大四學分表及訓練階段設定!$H$41:$K$82,4,FALSE),"")</f>
        <v xml:space="preserve">精神醫學見習 Psychiatry </v>
      </c>
      <c r="I70" s="154" t="str">
        <f>IFERROR(VLOOKUP($D70,大四學分表及訓練階段設定!$H$41:$K$82,2,FALSE),"")</f>
        <v>精神科Psychiatry</v>
      </c>
      <c r="J70" s="376">
        <v>45565</v>
      </c>
      <c r="K70" s="376">
        <v>45590</v>
      </c>
      <c r="L70" s="152"/>
      <c r="M70" s="152"/>
      <c r="N70" s="152"/>
      <c r="O70" s="153"/>
      <c r="P70" s="153"/>
    </row>
    <row r="71" spans="1:16" s="340" customFormat="1">
      <c r="A71" s="150"/>
      <c r="B71" s="150" t="s">
        <v>1038</v>
      </c>
      <c r="C71" s="150" t="s">
        <v>989</v>
      </c>
      <c r="D71" s="460" t="s">
        <v>132</v>
      </c>
      <c r="E71" s="150">
        <f>IFERROR(INDEX(學生名單!$B:$H,MATCH($B71,學生名單!$G:$G,0),5),"")</f>
        <v>9509</v>
      </c>
      <c r="F71" s="150" t="str">
        <f>IFERROR(INDEX(學生名單!$B:$H,MATCH($B71,學生名單!$G:$G,0),4),"")</f>
        <v>Britney Carmey Bernadine</v>
      </c>
      <c r="G71" s="150" t="str">
        <f>IFERROR(INDEX(學生名單!$B:$H,MATCH($B71,學生名單!$G:$G,0),1),"")</f>
        <v>11057003A</v>
      </c>
      <c r="H71" s="154" t="str">
        <f>IFERROR(VLOOKUP($D71,大四學分表及訓練階段設定!$H$41:$K$82,4,FALSE),"")</f>
        <v xml:space="preserve">精神醫學見習 Psychiatry </v>
      </c>
      <c r="I71" s="154" t="str">
        <f>IFERROR(VLOOKUP($D71,大四學分表及訓練階段設定!$H$41:$K$82,2,FALSE),"")</f>
        <v>精神科Psychiatry</v>
      </c>
      <c r="J71" s="376">
        <v>45565</v>
      </c>
      <c r="K71" s="376">
        <v>45590</v>
      </c>
      <c r="L71" s="152"/>
      <c r="M71" s="152"/>
      <c r="N71" s="152"/>
      <c r="O71" s="153"/>
      <c r="P71" s="153"/>
    </row>
    <row r="72" spans="1:16" s="340" customFormat="1">
      <c r="A72" s="150"/>
      <c r="B72" s="150" t="s">
        <v>1035</v>
      </c>
      <c r="C72" s="150" t="s">
        <v>986</v>
      </c>
      <c r="D72" s="460" t="s">
        <v>800</v>
      </c>
      <c r="E72" s="150">
        <f>IFERROR(INDEX(學生名單!$B:$H,MATCH($B72,學生名單!$G:$G,0),5),"")</f>
        <v>9504</v>
      </c>
      <c r="F72" s="150" t="str">
        <f>IFERROR(INDEX(學生名單!$B:$H,MATCH($B72,學生名單!$G:$G,0),4),"")</f>
        <v>Gabriela Natalie Ochoa</v>
      </c>
      <c r="G72" s="150" t="str">
        <f>IFERROR(INDEX(學生名單!$B:$H,MATCH($B72,學生名單!$G:$G,0),1),"")</f>
        <v>11057007A</v>
      </c>
      <c r="H72" s="154" t="str">
        <f>IFERROR(VLOOKUP($D72,大四學分表及訓練階段設定!$H$41:$K$82,4,FALSE),"")</f>
        <v>進階家庭醫學科見習 Family &amp; Community Medicine(advanced)</v>
      </c>
      <c r="I72" s="154" t="str">
        <f>IFERROR(VLOOKUP($D72,大四學分表及訓練階段設定!$H$41:$K$82,2,FALSE),"")</f>
        <v>家醫部Family Medicine</v>
      </c>
      <c r="J72" s="376">
        <v>45565</v>
      </c>
      <c r="K72" s="499">
        <v>45576</v>
      </c>
      <c r="L72" s="170"/>
      <c r="M72" s="152"/>
      <c r="N72" s="152"/>
      <c r="O72" s="153"/>
      <c r="P72" s="153"/>
    </row>
    <row r="73" spans="1:16" s="338" customFormat="1">
      <c r="A73" s="150"/>
      <c r="B73" s="150" t="s">
        <v>1221</v>
      </c>
      <c r="C73" s="150" t="s">
        <v>992</v>
      </c>
      <c r="D73" s="460" t="s">
        <v>800</v>
      </c>
      <c r="E73" s="150">
        <f>IFERROR(INDEX(學生名單!$B:$H,MATCH($B73,學生名單!$G:$G,0),5),"")</f>
        <v>9516</v>
      </c>
      <c r="F73" s="150" t="str">
        <f>IFERROR(INDEX(學生名單!$B:$H,MATCH($B73,學生名單!$G:$G,0),4),"")</f>
        <v>Geraldo Fernando Puc</v>
      </c>
      <c r="G73" s="150" t="str">
        <f>IFERROR(INDEX(學生名單!$B:$H,MATCH($B73,學生名單!$G:$G,0),1),"")</f>
        <v>11057008A</v>
      </c>
      <c r="H73" s="154" t="str">
        <f>IFERROR(VLOOKUP($D73,大四學分表及訓練階段設定!$H$41:$K$82,4,FALSE),"")</f>
        <v>進階家庭醫學科見習 Family &amp; Community Medicine(advanced)</v>
      </c>
      <c r="I73" s="154" t="str">
        <f>IFERROR(VLOOKUP($D73,大四學分表及訓練階段設定!$H$41:$K$82,2,FALSE),"")</f>
        <v>家醫部Family Medicine</v>
      </c>
      <c r="J73" s="376">
        <v>45565</v>
      </c>
      <c r="K73" s="499">
        <v>45576</v>
      </c>
      <c r="L73" s="170"/>
      <c r="M73" s="152"/>
      <c r="N73" s="152"/>
      <c r="O73" s="153"/>
      <c r="P73" s="153"/>
    </row>
    <row r="74" spans="1:16" s="353" customFormat="1">
      <c r="A74" s="165"/>
      <c r="B74" s="150" t="s">
        <v>1026</v>
      </c>
      <c r="C74" s="150" t="s">
        <v>977</v>
      </c>
      <c r="D74" s="460" t="s">
        <v>800</v>
      </c>
      <c r="E74" s="150">
        <f>IFERROR(INDEX(學生名單!$B:$H,MATCH($B74,學生名單!$G:$G,0),5),"")</f>
        <v>9513</v>
      </c>
      <c r="F74" s="150" t="str">
        <f>IFERROR(INDEX(學生名單!$B:$H,MATCH($B74,學生名單!$G:$G,0),4),"")</f>
        <v>Isaure Omario Milian</v>
      </c>
      <c r="G74" s="150" t="str">
        <f>IFERROR(INDEX(學生名單!$B:$H,MATCH($B74,學生名單!$G:$G,0),1),"")</f>
        <v>11057009A</v>
      </c>
      <c r="H74" s="154" t="str">
        <f>IFERROR(VLOOKUP($D74,大四學分表及訓練階段設定!$H$41:$K$82,4,FALSE),"")</f>
        <v>進階家庭醫學科見習 Family &amp; Community Medicine(advanced)</v>
      </c>
      <c r="I74" s="154" t="str">
        <f>IFERROR(VLOOKUP($D74,大四學分表及訓練階段設定!$H$41:$K$82,2,FALSE),"")</f>
        <v>家醫部Family Medicine</v>
      </c>
      <c r="J74" s="376">
        <v>45565</v>
      </c>
      <c r="K74" s="499">
        <v>45576</v>
      </c>
      <c r="L74" s="170"/>
      <c r="M74" s="152"/>
      <c r="N74" s="152"/>
      <c r="O74" s="153"/>
      <c r="P74" s="153"/>
    </row>
    <row r="75" spans="1:16" s="353" customFormat="1">
      <c r="A75" s="150"/>
      <c r="B75" s="150" t="s">
        <v>1046</v>
      </c>
      <c r="C75" s="150" t="s">
        <v>997</v>
      </c>
      <c r="D75" s="460" t="s">
        <v>112</v>
      </c>
      <c r="E75" s="150">
        <f>IFERROR(INDEX(學生名單!$B:$H,MATCH($B75,學生名單!$G:$G,0),5),"")</f>
        <v>9505</v>
      </c>
      <c r="F75" s="150" t="str">
        <f>IFERROR(INDEX(學生名單!$B:$H,MATCH($B75,學生名單!$G:$G,0),4),"")</f>
        <v>Joel St. George Samuel</v>
      </c>
      <c r="G75" s="150" t="str">
        <f>IFERROR(INDEX(學生名單!$B:$H,MATCH($B75,學生名單!$G:$G,0),1),"")</f>
        <v>11057010A</v>
      </c>
      <c r="H75" s="154" t="str">
        <f>IFERROR(VLOOKUP($D75,大四學分表及訓練階段設定!$H$41:$K$82,4,FALSE),"")</f>
        <v>重症醫學見習 Critical Care Medicine</v>
      </c>
      <c r="I75" s="154" t="str">
        <f>IFERROR(VLOOKUP($D75,大四學分表及訓練階段設定!$H$41:$K$82,2,FALSE),"")</f>
        <v>重症醫學部Critical Care</v>
      </c>
      <c r="J75" s="376">
        <v>45565</v>
      </c>
      <c r="K75" s="499">
        <v>45576</v>
      </c>
      <c r="L75" s="170"/>
      <c r="M75" s="152"/>
      <c r="N75" s="152"/>
      <c r="O75" s="153"/>
      <c r="P75" s="153"/>
    </row>
    <row r="76" spans="1:16" s="353" customFormat="1">
      <c r="A76" s="150"/>
      <c r="B76" s="150" t="s">
        <v>1031</v>
      </c>
      <c r="C76" s="150" t="s">
        <v>982</v>
      </c>
      <c r="D76" s="460" t="s">
        <v>112</v>
      </c>
      <c r="E76" s="150">
        <f>IFERROR(INDEX(學生名單!$B:$H,MATCH($B76,學生名單!$G:$G,0),5),"")</f>
        <v>9503</v>
      </c>
      <c r="F76" s="150" t="str">
        <f>IFERROR(INDEX(學生名單!$B:$H,MATCH($B76,學生名單!$G:$G,0),4),"")</f>
        <v>Kamal Lawrence Andrew</v>
      </c>
      <c r="G76" s="150" t="str">
        <f>IFERROR(INDEX(學生名單!$B:$H,MATCH($B76,學生名單!$G:$G,0),1),"")</f>
        <v>11057011A</v>
      </c>
      <c r="H76" s="154" t="str">
        <f>IFERROR(VLOOKUP($D76,大四學分表及訓練階段設定!$H$41:$K$82,4,FALSE),"")</f>
        <v>重症醫學見習 Critical Care Medicine</v>
      </c>
      <c r="I76" s="154" t="str">
        <f>IFERROR(VLOOKUP($D76,大四學分表及訓練階段設定!$H$41:$K$82,2,FALSE),"")</f>
        <v>重症醫學部Critical Care</v>
      </c>
      <c r="J76" s="376">
        <v>45565</v>
      </c>
      <c r="K76" s="499">
        <v>45576</v>
      </c>
      <c r="L76" s="170"/>
      <c r="M76" s="152"/>
      <c r="N76" s="152"/>
      <c r="O76" s="153"/>
      <c r="P76" s="153"/>
    </row>
    <row r="77" spans="1:16" s="353" customFormat="1">
      <c r="A77" s="150"/>
      <c r="B77" s="150" t="s">
        <v>1034</v>
      </c>
      <c r="C77" s="150" t="s">
        <v>985</v>
      </c>
      <c r="D77" s="460" t="s">
        <v>112</v>
      </c>
      <c r="E77" s="150">
        <f>IFERROR(INDEX(學生名單!$B:$H,MATCH($B77,學生名單!$G:$G,0),5),"")</f>
        <v>9512</v>
      </c>
      <c r="F77" s="150" t="str">
        <f>IFERROR(INDEX(學生名單!$B:$H,MATCH($B77,學生名單!$G:$G,0),4),"")</f>
        <v>Kamau Rudo Straughan</v>
      </c>
      <c r="G77" s="150" t="str">
        <f>IFERROR(INDEX(學生名單!$B:$H,MATCH($B77,學生名單!$G:$G,0),1),"")</f>
        <v>11057012A</v>
      </c>
      <c r="H77" s="154" t="str">
        <f>IFERROR(VLOOKUP($D77,大四學分表及訓練階段設定!$H$41:$K$82,4,FALSE),"")</f>
        <v>重症醫學見習 Critical Care Medicine</v>
      </c>
      <c r="I77" s="154" t="str">
        <f>IFERROR(VLOOKUP($D77,大四學分表及訓練階段設定!$H$41:$K$82,2,FALSE),"")</f>
        <v>重症醫學部Critical Care</v>
      </c>
      <c r="J77" s="376">
        <v>45565</v>
      </c>
      <c r="K77" s="499">
        <v>45576</v>
      </c>
      <c r="L77" s="152"/>
      <c r="M77" s="152"/>
      <c r="N77" s="152"/>
      <c r="O77" s="153"/>
      <c r="P77" s="153"/>
    </row>
    <row r="78" spans="1:16" s="353" customFormat="1">
      <c r="A78" s="150"/>
      <c r="B78" s="150" t="s">
        <v>1043</v>
      </c>
      <c r="C78" s="150" t="s">
        <v>994</v>
      </c>
      <c r="D78" s="460" t="s">
        <v>1119</v>
      </c>
      <c r="E78" s="150">
        <f>IFERROR(INDEX(學生名單!$B:$H,MATCH($B78,學生名單!$G:$G,0),5),"")</f>
        <v>9507</v>
      </c>
      <c r="F78" s="150" t="str">
        <f>IFERROR(INDEX(學生名單!$B:$H,MATCH($B78,學生名單!$G:$G,0),4),"")</f>
        <v>Kevandra Niyah Cadle</v>
      </c>
      <c r="G78" s="150" t="str">
        <f>IFERROR(INDEX(學生名單!$B:$H,MATCH($B78,學生名單!$G:$G,0),1),"")</f>
        <v>11057013A</v>
      </c>
      <c r="H78" s="154" t="str">
        <f>IFERROR(VLOOKUP($D78,大四學分表及訓練階段設定!$H$41:$K$82,4,FALSE),"")</f>
        <v>骨科學見習 Orthopedics</v>
      </c>
      <c r="I78" s="154" t="str">
        <f>IFERROR(VLOOKUP($D78,大四學分表及訓練階段設定!$H$41:$K$82,2,FALSE),"")</f>
        <v>骨科部Orthopedics Dept.</v>
      </c>
      <c r="J78" s="376">
        <v>45565</v>
      </c>
      <c r="K78" s="499">
        <v>45576</v>
      </c>
      <c r="L78" s="170"/>
      <c r="M78" s="152"/>
      <c r="N78" s="152"/>
      <c r="O78" s="153"/>
      <c r="P78" s="153"/>
    </row>
    <row r="79" spans="1:16" s="353" customFormat="1">
      <c r="A79" s="150"/>
      <c r="B79" s="150" t="s">
        <v>1036</v>
      </c>
      <c r="C79" s="150" t="s">
        <v>987</v>
      </c>
      <c r="D79" s="460" t="s">
        <v>703</v>
      </c>
      <c r="E79" s="150">
        <f>IFERROR(INDEX(學生名單!$B:$H,MATCH($B79,學生名單!$G:$G,0),5),"")</f>
        <v>9521</v>
      </c>
      <c r="F79" s="150" t="str">
        <f>IFERROR(INDEX(學生名單!$B:$H,MATCH($B79,學生名單!$G:$G,0),4),"")</f>
        <v>Maria Jose Del Milagro Banegas Mejia</v>
      </c>
      <c r="G79" s="150" t="str">
        <f>IFERROR(INDEX(學生名單!$B:$H,MATCH($B79,學生名單!$G:$G,0),1),"")</f>
        <v>11057014A</v>
      </c>
      <c r="H79" s="154" t="str">
        <f>IFERROR(VLOOKUP($D79,大四學分表及訓練階段設定!$H$41:$K$82,4,FALSE),"")</f>
        <v>骨科學見習 Orthopedics</v>
      </c>
      <c r="I79" s="154" t="str">
        <f>IFERROR(VLOOKUP($D79,大四學分表及訓練階段設定!$H$41:$K$82,2,FALSE),"")</f>
        <v>骨科部Orthopedics Dept.</v>
      </c>
      <c r="J79" s="376">
        <v>45565</v>
      </c>
      <c r="K79" s="499">
        <v>45576</v>
      </c>
      <c r="L79" s="170"/>
      <c r="M79" s="152"/>
      <c r="N79" s="152"/>
      <c r="O79" s="153"/>
      <c r="P79" s="153"/>
    </row>
    <row r="80" spans="1:16" s="339" customFormat="1">
      <c r="A80" s="150"/>
      <c r="B80" s="150" t="s">
        <v>1032</v>
      </c>
      <c r="C80" s="150" t="s">
        <v>983</v>
      </c>
      <c r="D80" s="64" t="s">
        <v>1131</v>
      </c>
      <c r="E80" s="150">
        <f>IFERROR(INDEX(學生名單!$B:$H,MATCH($B80,學生名單!$G:$G,0),5),"")</f>
        <v>9518</v>
      </c>
      <c r="F80" s="150" t="str">
        <f>IFERROR(INDEX(學生名單!$B:$H,MATCH($B80,學生名單!$G:$G,0),4),"")</f>
        <v>Sergio Kyler Joseph</v>
      </c>
      <c r="G80" s="150" t="str">
        <f>IFERROR(INDEX(學生名單!$B:$H,MATCH($B80,學生名單!$G:$G,0),1),"")</f>
        <v>11057017A</v>
      </c>
      <c r="H80" s="154" t="str">
        <f>IFERROR(VLOOKUP($D80,大四學分表及訓練階段設定!$H$41:$K$82,4,FALSE),"")</f>
        <v>放射腫瘤學見習 Radiation Oncology</v>
      </c>
      <c r="I80" s="154" t="str">
        <f>IFERROR(VLOOKUP($D80,大四學分表及訓練階段設定!$H$41:$K$82,2,FALSE),"")</f>
        <v>放射腫瘤科Radiation Oncology</v>
      </c>
      <c r="J80" s="376">
        <v>45565</v>
      </c>
      <c r="K80" s="499">
        <v>45576</v>
      </c>
      <c r="L80" s="170"/>
      <c r="M80" s="152"/>
      <c r="N80" s="152"/>
      <c r="O80" s="153"/>
      <c r="P80" s="153"/>
    </row>
    <row r="81" spans="1:16" s="339" customFormat="1">
      <c r="A81" s="150"/>
      <c r="B81" s="150" t="s">
        <v>1029</v>
      </c>
      <c r="C81" s="150" t="s">
        <v>980</v>
      </c>
      <c r="D81" s="462" t="s">
        <v>1212</v>
      </c>
      <c r="E81" s="150">
        <f>IFERROR(INDEX(學生名單!$B:$H,MATCH($B81,學生名單!$G:$G,0),5),"")</f>
        <v>9520</v>
      </c>
      <c r="F81" s="150" t="str">
        <f>IFERROR(INDEX(學生名單!$B:$H,MATCH($B81,學生名單!$G:$G,0),4),"")</f>
        <v>Sophia Obiajulum Dagbue</v>
      </c>
      <c r="G81" s="150" t="str">
        <f>IFERROR(INDEX(學生名單!$B:$H,MATCH($B81,學生名單!$G:$G,0),1),"")</f>
        <v>11057018A</v>
      </c>
      <c r="H81" s="154" t="str">
        <f>IFERROR(VLOOKUP($D81,大四學分表及訓練階段設定!$H$41:$K$82,4,FALSE),"")</f>
        <v>神經學見習 Neurology</v>
      </c>
      <c r="I81" s="154" t="str">
        <f>IFERROR(VLOOKUP($D81,大四學分表及訓練階段設定!$H$41:$K$82,2,FALSE),"")</f>
        <v>神經科Neurology</v>
      </c>
      <c r="J81" s="376">
        <v>45565</v>
      </c>
      <c r="K81" s="499">
        <v>45576</v>
      </c>
      <c r="L81" s="170"/>
      <c r="M81" s="152"/>
      <c r="N81" s="152"/>
      <c r="O81" s="153"/>
      <c r="P81" s="153"/>
    </row>
    <row r="82" spans="1:16" s="339" customFormat="1">
      <c r="A82" s="150"/>
      <c r="B82" s="150" t="s">
        <v>1030</v>
      </c>
      <c r="C82" s="150" t="s">
        <v>981</v>
      </c>
      <c r="D82" s="64" t="s">
        <v>704</v>
      </c>
      <c r="E82" s="150">
        <f>IFERROR(INDEX(學生名單!$B:$H,MATCH($B82,學生名單!$G:$G,0),5),"")</f>
        <v>9514</v>
      </c>
      <c r="F82" s="150" t="str">
        <f>IFERROR(INDEX(學生名單!$B:$H,MATCH($B82,學生名單!$G:$G,0),4),"")</f>
        <v>Tannyka Jodie John</v>
      </c>
      <c r="G82" s="150" t="str">
        <f>IFERROR(INDEX(學生名單!$B:$H,MATCH($B82,學生名單!$G:$G,0),1),"")</f>
        <v>11057019A</v>
      </c>
      <c r="H82" s="154" t="str">
        <f>IFERROR(VLOOKUP($D82,大四學分表及訓練階段設定!$H$41:$K$82,4,FALSE),"")</f>
        <v>整形外科學見習 Plastic &amp; Reconstructive Surgery</v>
      </c>
      <c r="I82" s="154" t="str">
        <f>IFERROR(VLOOKUP($D82,大四學分表及訓練階段設定!$H$41:$K$82,2,FALSE),"")</f>
        <v>整形外科部Plastic Surgery Dept.</v>
      </c>
      <c r="J82" s="376">
        <v>45565</v>
      </c>
      <c r="K82" s="499">
        <v>45576</v>
      </c>
      <c r="L82" s="170"/>
      <c r="M82" s="152"/>
      <c r="N82" s="152"/>
      <c r="O82" s="153"/>
      <c r="P82" s="153"/>
    </row>
    <row r="83" spans="1:16" s="353" customFormat="1">
      <c r="A83" s="150"/>
      <c r="B83" s="150" t="s">
        <v>1039</v>
      </c>
      <c r="C83" s="150" t="s">
        <v>990</v>
      </c>
      <c r="D83" s="64" t="s">
        <v>704</v>
      </c>
      <c r="E83" s="150">
        <f>IFERROR(INDEX(學生名單!$B:$H,MATCH($B83,學生名單!$G:$G,0),5),"")</f>
        <v>9522</v>
      </c>
      <c r="F83" s="150" t="str">
        <f>IFERROR(INDEX(學生名單!$B:$H,MATCH($B83,學生名單!$G:$G,0),4),"")</f>
        <v>Victor Henry Paez Medina</v>
      </c>
      <c r="G83" s="150" t="str">
        <f>IFERROR(INDEX(學生名單!$B:$H,MATCH($B83,學生名單!$G:$G,0),1),"")</f>
        <v>11057021A</v>
      </c>
      <c r="H83" s="154" t="str">
        <f>IFERROR(VLOOKUP($D83,大四學分表及訓練階段設定!$H$41:$K$82,4,FALSE),"")</f>
        <v>整形外科學見習 Plastic &amp; Reconstructive Surgery</v>
      </c>
      <c r="I83" s="154" t="str">
        <f>IFERROR(VLOOKUP($D83,大四學分表及訓練階段設定!$H$41:$K$82,2,FALSE),"")</f>
        <v>整形外科部Plastic Surgery Dept.</v>
      </c>
      <c r="J83" s="376">
        <v>45565</v>
      </c>
      <c r="K83" s="499">
        <v>45576</v>
      </c>
      <c r="L83" s="170"/>
      <c r="M83" s="152"/>
      <c r="N83" s="152"/>
      <c r="O83" s="153"/>
      <c r="P83" s="153"/>
    </row>
    <row r="84" spans="1:16" s="353" customFormat="1">
      <c r="A84" s="150"/>
      <c r="B84" s="150" t="s">
        <v>1040</v>
      </c>
      <c r="C84" s="150" t="s">
        <v>991</v>
      </c>
      <c r="D84" s="64" t="s">
        <v>1149</v>
      </c>
      <c r="E84" s="150">
        <f>IFERROR(INDEX(學生名單!$B:$H,MATCH($B84,學生名單!$G:$G,0),5),"")</f>
        <v>9519</v>
      </c>
      <c r="F84" s="150" t="str">
        <f>IFERROR(INDEX(學生名單!$B:$H,MATCH($B84,學生名單!$G:$G,0),4),"")</f>
        <v>Victor Josue Matute Hernandez</v>
      </c>
      <c r="G84" s="150" t="str">
        <f>IFERROR(INDEX(學生名單!$B:$H,MATCH($B84,學生名單!$G:$G,0),1),"")</f>
        <v>11057022A</v>
      </c>
      <c r="H84" s="154" t="str">
        <f>IFERROR(VLOOKUP($D84,大四學分表及訓練階段設定!$H$41:$K$82,4,FALSE),"")</f>
        <v>眼科學見習 Ophthalmology</v>
      </c>
      <c r="I84" s="154" t="str">
        <f>IFERROR(VLOOKUP($D84,大四學分表及訓練階段設定!$H$41:$K$82,2,FALSE),"")</f>
        <v>眼科Ophthalmology</v>
      </c>
      <c r="J84" s="376">
        <v>45565</v>
      </c>
      <c r="K84" s="499">
        <v>45576</v>
      </c>
      <c r="L84" s="170"/>
      <c r="M84" s="152"/>
      <c r="N84" s="152"/>
      <c r="O84" s="153"/>
      <c r="P84" s="153"/>
    </row>
    <row r="85" spans="1:16" s="353" customFormat="1">
      <c r="A85" s="150"/>
      <c r="B85" s="150" t="s">
        <v>1035</v>
      </c>
      <c r="C85" s="150" t="s">
        <v>986</v>
      </c>
      <c r="D85" s="460" t="s">
        <v>597</v>
      </c>
      <c r="E85" s="150">
        <f>IFERROR(INDEX(學生名單!$B:$H,MATCH($B85,學生名單!$G:$G,0),5),"")</f>
        <v>9504</v>
      </c>
      <c r="F85" s="150" t="str">
        <f>IFERROR(INDEX(學生名單!$B:$H,MATCH($B85,學生名單!$G:$G,0),4),"")</f>
        <v>Gabriela Natalie Ochoa</v>
      </c>
      <c r="G85" s="150" t="str">
        <f>IFERROR(INDEX(學生名單!$B:$H,MATCH($B85,學生名單!$G:$G,0),1),"")</f>
        <v>11057007A</v>
      </c>
      <c r="H85" s="154" t="str">
        <f>IFERROR(VLOOKUP($D85,大四學分表及訓練階段設定!$H$41:$K$82,4,FALSE),"")</f>
        <v>耳鼻喉科學見習 Otolaryngology</v>
      </c>
      <c r="I85" s="154" t="str">
        <f>IFERROR(VLOOKUP($D85,大四學分表及訓練階段設定!$H$41:$K$82,2,FALSE),"")</f>
        <v>耳鼻喉部ENT Dept.</v>
      </c>
      <c r="J85" s="376">
        <v>45579</v>
      </c>
      <c r="K85" s="376">
        <v>45590</v>
      </c>
      <c r="L85" s="152"/>
      <c r="M85" s="152"/>
      <c r="N85" s="152"/>
      <c r="O85" s="153"/>
      <c r="P85" s="153"/>
    </row>
    <row r="86" spans="1:16" s="353" customFormat="1">
      <c r="A86" s="150"/>
      <c r="B86" s="150" t="s">
        <v>1221</v>
      </c>
      <c r="C86" s="150" t="s">
        <v>992</v>
      </c>
      <c r="D86" s="463" t="s">
        <v>597</v>
      </c>
      <c r="E86" s="150">
        <f>IFERROR(INDEX(學生名單!$B:$H,MATCH($B86,學生名單!$G:$G,0),5),"")</f>
        <v>9516</v>
      </c>
      <c r="F86" s="150" t="str">
        <f>IFERROR(INDEX(學生名單!$B:$H,MATCH($B86,學生名單!$G:$G,0),4),"")</f>
        <v>Geraldo Fernando Puc</v>
      </c>
      <c r="G86" s="150" t="str">
        <f>IFERROR(INDEX(學生名單!$B:$H,MATCH($B86,學生名單!$G:$G,0),1),"")</f>
        <v>11057008A</v>
      </c>
      <c r="H86" s="154" t="str">
        <f>IFERROR(VLOOKUP($D86,大四學分表及訓練階段設定!$H$41:$K$82,4,FALSE),"")</f>
        <v>耳鼻喉科學見習 Otolaryngology</v>
      </c>
      <c r="I86" s="154" t="str">
        <f>IFERROR(VLOOKUP($D86,大四學分表及訓練階段設定!$H$41:$K$82,2,FALSE),"")</f>
        <v>耳鼻喉部ENT Dept.</v>
      </c>
      <c r="J86" s="376">
        <v>45579</v>
      </c>
      <c r="K86" s="376">
        <v>45590</v>
      </c>
      <c r="L86" s="170"/>
      <c r="M86" s="152"/>
      <c r="N86" s="152"/>
      <c r="O86" s="153"/>
      <c r="P86" s="153"/>
    </row>
    <row r="87" spans="1:16" s="353" customFormat="1">
      <c r="A87" s="150"/>
      <c r="B87" s="150" t="s">
        <v>1026</v>
      </c>
      <c r="C87" s="150" t="s">
        <v>977</v>
      </c>
      <c r="D87" s="460" t="s">
        <v>597</v>
      </c>
      <c r="E87" s="150">
        <f>IFERROR(INDEX(學生名單!$B:$H,MATCH($B87,學生名單!$G:$G,0),5),"")</f>
        <v>9513</v>
      </c>
      <c r="F87" s="150" t="str">
        <f>IFERROR(INDEX(學生名單!$B:$H,MATCH($B87,學生名單!$G:$G,0),4),"")</f>
        <v>Isaure Omario Milian</v>
      </c>
      <c r="G87" s="150" t="str">
        <f>IFERROR(INDEX(學生名單!$B:$H,MATCH($B87,學生名單!$G:$G,0),1),"")</f>
        <v>11057009A</v>
      </c>
      <c r="H87" s="154" t="str">
        <f>IFERROR(VLOOKUP($D87,大四學分表及訓練階段設定!$H$41:$K$82,4,FALSE),"")</f>
        <v>耳鼻喉科學見習 Otolaryngology</v>
      </c>
      <c r="I87" s="154" t="str">
        <f>IFERROR(VLOOKUP($D87,大四學分表及訓練階段設定!$H$41:$K$82,2,FALSE),"")</f>
        <v>耳鼻喉部ENT Dept.</v>
      </c>
      <c r="J87" s="376">
        <v>45579</v>
      </c>
      <c r="K87" s="376">
        <v>45590</v>
      </c>
      <c r="L87" s="170"/>
      <c r="M87" s="152"/>
      <c r="N87" s="152"/>
      <c r="O87" s="153"/>
      <c r="P87" s="153"/>
    </row>
    <row r="88" spans="1:16" s="353" customFormat="1">
      <c r="A88" s="150"/>
      <c r="B88" s="150" t="s">
        <v>1046</v>
      </c>
      <c r="C88" s="150" t="s">
        <v>997</v>
      </c>
      <c r="D88" s="463" t="s">
        <v>800</v>
      </c>
      <c r="E88" s="150">
        <f>IFERROR(INDEX(學生名單!$B:$H,MATCH($B88,學生名單!$G:$G,0),5),"")</f>
        <v>9505</v>
      </c>
      <c r="F88" s="150" t="str">
        <f>IFERROR(INDEX(學生名單!$B:$H,MATCH($B88,學生名單!$G:$G,0),4),"")</f>
        <v>Joel St. George Samuel</v>
      </c>
      <c r="G88" s="150" t="str">
        <f>IFERROR(INDEX(學生名單!$B:$H,MATCH($B88,學生名單!$G:$G,0),1),"")</f>
        <v>11057010A</v>
      </c>
      <c r="H88" s="154" t="str">
        <f>IFERROR(VLOOKUP($D88,大四學分表及訓練階段設定!$H$41:$K$82,4,FALSE),"")</f>
        <v>進階家庭醫學科見習 Family &amp; Community Medicine(advanced)</v>
      </c>
      <c r="I88" s="154" t="str">
        <f>IFERROR(VLOOKUP($D88,大四學分表及訓練階段設定!$H$41:$K$82,2,FALSE),"")</f>
        <v>家醫部Family Medicine</v>
      </c>
      <c r="J88" s="376">
        <v>45579</v>
      </c>
      <c r="K88" s="376">
        <v>45590</v>
      </c>
      <c r="L88" s="170"/>
      <c r="M88" s="152"/>
      <c r="N88" s="152"/>
      <c r="O88" s="153"/>
      <c r="P88" s="153"/>
    </row>
    <row r="89" spans="1:16" s="353" customFormat="1">
      <c r="A89" s="150"/>
      <c r="B89" s="150" t="s">
        <v>1031</v>
      </c>
      <c r="C89" s="150" t="s">
        <v>982</v>
      </c>
      <c r="D89" s="460" t="s">
        <v>800</v>
      </c>
      <c r="E89" s="150">
        <f>IFERROR(INDEX(學生名單!$B:$H,MATCH($B89,學生名單!$G:$G,0),5),"")</f>
        <v>9503</v>
      </c>
      <c r="F89" s="150" t="str">
        <f>IFERROR(INDEX(學生名單!$B:$H,MATCH($B89,學生名單!$G:$G,0),4),"")</f>
        <v>Kamal Lawrence Andrew</v>
      </c>
      <c r="G89" s="150" t="str">
        <f>IFERROR(INDEX(學生名單!$B:$H,MATCH($B89,學生名單!$G:$G,0),1),"")</f>
        <v>11057011A</v>
      </c>
      <c r="H89" s="154" t="str">
        <f>IFERROR(VLOOKUP($D89,大四學分表及訓練階段設定!$H$41:$K$82,4,FALSE),"")</f>
        <v>進階家庭醫學科見習 Family &amp; Community Medicine(advanced)</v>
      </c>
      <c r="I89" s="154" t="str">
        <f>IFERROR(VLOOKUP($D89,大四學分表及訓練階段設定!$H$41:$K$82,2,FALSE),"")</f>
        <v>家醫部Family Medicine</v>
      </c>
      <c r="J89" s="376">
        <v>45579</v>
      </c>
      <c r="K89" s="376">
        <v>45590</v>
      </c>
      <c r="L89" s="152"/>
      <c r="M89" s="152"/>
      <c r="N89" s="152"/>
      <c r="O89" s="153"/>
      <c r="P89" s="153"/>
    </row>
    <row r="90" spans="1:16" s="353" customFormat="1">
      <c r="A90" s="150"/>
      <c r="B90" s="150" t="s">
        <v>1034</v>
      </c>
      <c r="C90" s="150" t="s">
        <v>985</v>
      </c>
      <c r="D90" s="460" t="s">
        <v>596</v>
      </c>
      <c r="E90" s="150">
        <f>IFERROR(INDEX(學生名單!$B:$H,MATCH($B90,學生名單!$G:$G,0),5),"")</f>
        <v>9512</v>
      </c>
      <c r="F90" s="150" t="str">
        <f>IFERROR(INDEX(學生名單!$B:$H,MATCH($B90,學生名單!$G:$G,0),4),"")</f>
        <v>Kamau Rudo Straughan</v>
      </c>
      <c r="G90" s="150" t="str">
        <f>IFERROR(INDEX(學生名單!$B:$H,MATCH($B90,學生名單!$G:$G,0),1),"")</f>
        <v>11057012A</v>
      </c>
      <c r="H90" s="154" t="str">
        <f>IFERROR(VLOOKUP($D90,大四學分表及訓練階段設定!$H$41:$K$82,4,FALSE),"")</f>
        <v>麻醉學見習 Anesthesiology</v>
      </c>
      <c r="I90" s="154" t="str">
        <f>IFERROR(VLOOKUP($D90,大四學分表及訓練階段設定!$H$41:$K$82,2,FALSE),"")</f>
        <v>麻醉部Anesthesiology</v>
      </c>
      <c r="J90" s="376">
        <v>45579</v>
      </c>
      <c r="K90" s="376">
        <v>45590</v>
      </c>
      <c r="L90" s="170"/>
      <c r="M90" s="152"/>
      <c r="N90" s="152"/>
      <c r="O90" s="153"/>
      <c r="P90" s="153"/>
    </row>
    <row r="91" spans="1:16" s="153" customFormat="1">
      <c r="A91" s="150"/>
      <c r="B91" s="150" t="s">
        <v>1043</v>
      </c>
      <c r="C91" s="150" t="s">
        <v>994</v>
      </c>
      <c r="D91" s="463" t="s">
        <v>704</v>
      </c>
      <c r="E91" s="150">
        <f>IFERROR(INDEX(學生名單!$B:$H,MATCH($B91,學生名單!$G:$G,0),5),"")</f>
        <v>9507</v>
      </c>
      <c r="F91" s="150" t="str">
        <f>IFERROR(INDEX(學生名單!$B:$H,MATCH($B91,學生名單!$G:$G,0),4),"")</f>
        <v>Kevandra Niyah Cadle</v>
      </c>
      <c r="G91" s="150" t="str">
        <f>IFERROR(INDEX(學生名單!$B:$H,MATCH($B91,學生名單!$G:$G,0),1),"")</f>
        <v>11057013A</v>
      </c>
      <c r="H91" s="154" t="str">
        <f>IFERROR(VLOOKUP($D91,大四學分表及訓練階段設定!$H$41:$K$82,4,FALSE),"")</f>
        <v>整形外科學見習 Plastic &amp; Reconstructive Surgery</v>
      </c>
      <c r="I91" s="154" t="str">
        <f>IFERROR(VLOOKUP($D91,大四學分表及訓練階段設定!$H$41:$K$82,2,FALSE),"")</f>
        <v>整形外科部Plastic Surgery Dept.</v>
      </c>
      <c r="J91" s="376">
        <v>45579</v>
      </c>
      <c r="K91" s="376">
        <v>45590</v>
      </c>
      <c r="L91" s="170"/>
      <c r="M91" s="152"/>
      <c r="N91" s="152"/>
    </row>
    <row r="92" spans="1:16" s="153" customFormat="1">
      <c r="A92" s="150"/>
      <c r="B92" s="150" t="s">
        <v>1036</v>
      </c>
      <c r="C92" s="150" t="s">
        <v>987</v>
      </c>
      <c r="D92" s="460" t="s">
        <v>605</v>
      </c>
      <c r="E92" s="150">
        <f>IFERROR(INDEX(學生名單!$B:$H,MATCH($B92,學生名單!$G:$G,0),5),"")</f>
        <v>9521</v>
      </c>
      <c r="F92" s="150" t="str">
        <f>IFERROR(INDEX(學生名單!$B:$H,MATCH($B92,學生名單!$G:$G,0),4),"")</f>
        <v>Maria Jose Del Milagro Banegas Mejia</v>
      </c>
      <c r="G92" s="150" t="str">
        <f>IFERROR(INDEX(學生名單!$B:$H,MATCH($B92,學生名單!$G:$G,0),1),"")</f>
        <v>11057014A</v>
      </c>
      <c r="H92" s="154" t="str">
        <f>IFERROR(VLOOKUP($D92,大四學分表及訓練階段設定!$H$41:$K$82,4,FALSE),"")</f>
        <v>血液腫瘤見習 Hematology &amp; Oncology</v>
      </c>
      <c r="I92" s="154" t="str">
        <f>IFERROR(VLOOKUP($D92,大四學分表及訓練階段設定!$H$41:$K$82,2,FALSE),"")</f>
        <v>血液腫瘤科Hematology and Oncology</v>
      </c>
      <c r="J92" s="376">
        <v>45579</v>
      </c>
      <c r="K92" s="376">
        <v>45590</v>
      </c>
      <c r="L92" s="170"/>
      <c r="M92" s="152"/>
      <c r="N92" s="152"/>
    </row>
    <row r="93" spans="1:16" s="339" customFormat="1">
      <c r="A93" s="156"/>
      <c r="B93" s="150" t="s">
        <v>1032</v>
      </c>
      <c r="C93" s="150" t="s">
        <v>983</v>
      </c>
      <c r="D93" s="64" t="s">
        <v>1111</v>
      </c>
      <c r="E93" s="150">
        <f>IFERROR(INDEX(學生名單!$B:$H,MATCH($B93,學生名單!$G:$G,0),5),"")</f>
        <v>9518</v>
      </c>
      <c r="F93" s="150" t="str">
        <f>IFERROR(INDEX(學生名單!$B:$H,MATCH($B93,學生名單!$G:$G,0),4),"")</f>
        <v>Sergio Kyler Joseph</v>
      </c>
      <c r="G93" s="150" t="str">
        <f>IFERROR(INDEX(學生名單!$B:$H,MATCH($B93,學生名單!$G:$G,0),1),"")</f>
        <v>11057017A</v>
      </c>
      <c r="H93" s="154" t="str">
        <f>IFERROR(VLOOKUP($D93,大四學分表及訓練階段設定!$H$41:$K$82,4,FALSE),"")</f>
        <v>皮膚科學見習 Dermatology</v>
      </c>
      <c r="I93" s="154" t="str">
        <f>IFERROR(VLOOKUP($D93,大四學分表及訓練階段設定!$H$41:$K$82,2,FALSE),"")</f>
        <v>皮膚科Dermatology</v>
      </c>
      <c r="J93" s="376">
        <v>45579</v>
      </c>
      <c r="K93" s="376">
        <v>45590</v>
      </c>
      <c r="L93" s="170"/>
      <c r="M93" s="152"/>
      <c r="N93" s="152"/>
      <c r="O93" s="153"/>
      <c r="P93" s="153"/>
    </row>
    <row r="94" spans="1:16" s="339" customFormat="1">
      <c r="A94" s="156"/>
      <c r="B94" s="150" t="s">
        <v>1029</v>
      </c>
      <c r="C94" s="150" t="s">
        <v>980</v>
      </c>
      <c r="D94" s="64" t="s">
        <v>1135</v>
      </c>
      <c r="E94" s="150">
        <f>IFERROR(INDEX(學生名單!$B:$H,MATCH($B94,學生名單!$G:$G,0),5),"")</f>
        <v>9520</v>
      </c>
      <c r="F94" s="150" t="str">
        <f>IFERROR(INDEX(學生名單!$B:$H,MATCH($B94,學生名單!$G:$G,0),4),"")</f>
        <v>Sophia Obiajulum Dagbue</v>
      </c>
      <c r="G94" s="150" t="str">
        <f>IFERROR(INDEX(學生名單!$B:$H,MATCH($B94,學生名單!$G:$G,0),1),"")</f>
        <v>11057018A</v>
      </c>
      <c r="H94" s="154" t="str">
        <f>IFERROR(VLOOKUP($D94,大四學分表及訓練階段設定!$H$41:$K$82,4,FALSE),"")</f>
        <v>麻醉學見習 Anesthesiology</v>
      </c>
      <c r="I94" s="154" t="str">
        <f>IFERROR(VLOOKUP($D94,大四學分表及訓練階段設定!$H$41:$K$82,2,FALSE),"")</f>
        <v>麻醉部Anesthesiology</v>
      </c>
      <c r="J94" s="376">
        <v>45579</v>
      </c>
      <c r="K94" s="376">
        <v>45590</v>
      </c>
      <c r="L94" s="170"/>
      <c r="M94" s="152"/>
      <c r="N94" s="152"/>
      <c r="O94" s="153"/>
      <c r="P94" s="153"/>
    </row>
    <row r="95" spans="1:16" s="339" customFormat="1">
      <c r="A95" s="150"/>
      <c r="B95" s="150" t="s">
        <v>1030</v>
      </c>
      <c r="C95" s="150" t="s">
        <v>981</v>
      </c>
      <c r="D95" s="64" t="s">
        <v>800</v>
      </c>
      <c r="E95" s="150">
        <f>IFERROR(INDEX(學生名單!$B:$H,MATCH($B95,學生名單!$G:$G,0),5),"")</f>
        <v>9514</v>
      </c>
      <c r="F95" s="150" t="str">
        <f>IFERROR(INDEX(學生名單!$B:$H,MATCH($B95,學生名單!$G:$G,0),4),"")</f>
        <v>Tannyka Jodie John</v>
      </c>
      <c r="G95" s="150" t="str">
        <f>IFERROR(INDEX(學生名單!$B:$H,MATCH($B95,學生名單!$G:$G,0),1),"")</f>
        <v>11057019A</v>
      </c>
      <c r="H95" s="154" t="str">
        <f>IFERROR(VLOOKUP($D95,大四學分表及訓練階段設定!$H$41:$K$82,4,FALSE),"")</f>
        <v>進階家庭醫學科見習 Family &amp; Community Medicine(advanced)</v>
      </c>
      <c r="I95" s="154" t="str">
        <f>IFERROR(VLOOKUP($D95,大四學分表及訓練階段設定!$H$41:$K$82,2,FALSE),"")</f>
        <v>家醫部Family Medicine</v>
      </c>
      <c r="J95" s="376">
        <v>45579</v>
      </c>
      <c r="K95" s="376">
        <v>45590</v>
      </c>
      <c r="L95" s="170"/>
      <c r="M95" s="152"/>
      <c r="N95" s="152"/>
      <c r="O95" s="153"/>
      <c r="P95" s="153"/>
    </row>
    <row r="96" spans="1:16" s="353" customFormat="1">
      <c r="A96" s="156"/>
      <c r="B96" s="150" t="s">
        <v>1025</v>
      </c>
      <c r="C96" s="150" t="s">
        <v>976</v>
      </c>
      <c r="D96" s="64" t="s">
        <v>698</v>
      </c>
      <c r="E96" s="150">
        <f>IFERROR(INDEX(學生名單!$B:$H,MATCH($B96,學生名單!$G:$G,0),5),"")</f>
        <v>9511</v>
      </c>
      <c r="F96" s="150" t="str">
        <f>IFERROR(INDEX(學生名單!$B:$H,MATCH($B96,學生名單!$G:$G,0),4),"")</f>
        <v>Tyrone J Debrum</v>
      </c>
      <c r="G96" s="150" t="str">
        <f>IFERROR(INDEX(學生名單!$B:$H,MATCH($B96,學生名單!$G:$G,0),1),"")</f>
        <v>11057020A</v>
      </c>
      <c r="H96" s="154" t="str">
        <f>IFERROR(VLOOKUP($D96,大四學分表及訓練階段設定!$H$41:$K$82,4,FALSE),"")</f>
        <v>骨科學見習 Orthopedics</v>
      </c>
      <c r="I96" s="154" t="str">
        <f>IFERROR(VLOOKUP($D96,大四學分表及訓練階段設定!$H$41:$K$82,2,FALSE),"")</f>
        <v>骨科部Orthopedics Dept.</v>
      </c>
      <c r="J96" s="376">
        <v>45607</v>
      </c>
      <c r="K96" s="376">
        <v>45618</v>
      </c>
      <c r="L96" s="170"/>
      <c r="M96" s="152"/>
      <c r="N96" s="152"/>
      <c r="O96" s="153"/>
      <c r="P96" s="153"/>
    </row>
    <row r="97" spans="1:16" s="353" customFormat="1">
      <c r="A97" s="156"/>
      <c r="B97" s="150" t="s">
        <v>1039</v>
      </c>
      <c r="C97" s="150" t="s">
        <v>990</v>
      </c>
      <c r="D97" s="464" t="s">
        <v>1111</v>
      </c>
      <c r="E97" s="150">
        <f>IFERROR(INDEX(學生名單!$B:$H,MATCH($B97,學生名單!$G:$G,0),5),"")</f>
        <v>9522</v>
      </c>
      <c r="F97" s="150" t="str">
        <f>IFERROR(INDEX(學生名單!$B:$H,MATCH($B97,學生名單!$G:$G,0),4),"")</f>
        <v>Victor Henry Paez Medina</v>
      </c>
      <c r="G97" s="150" t="str">
        <f>IFERROR(INDEX(學生名單!$B:$H,MATCH($B97,學生名單!$G:$G,0),1),"")</f>
        <v>11057021A</v>
      </c>
      <c r="H97" s="154" t="str">
        <f>IFERROR(VLOOKUP($D97,大四學分表及訓練階段設定!$H$41:$K$82,4,FALSE),"")</f>
        <v>皮膚科學見習 Dermatology</v>
      </c>
      <c r="I97" s="154" t="str">
        <f>IFERROR(VLOOKUP($D97,大四學分表及訓練階段設定!$H$41:$K$82,2,FALSE),"")</f>
        <v>皮膚科Dermatology</v>
      </c>
      <c r="J97" s="376">
        <v>45579</v>
      </c>
      <c r="K97" s="376">
        <v>45590</v>
      </c>
      <c r="L97" s="170"/>
      <c r="M97" s="152"/>
      <c r="N97" s="152"/>
      <c r="O97" s="153"/>
      <c r="P97" s="153"/>
    </row>
    <row r="98" spans="1:16" s="353" customFormat="1">
      <c r="A98" s="156"/>
      <c r="B98" s="150" t="s">
        <v>1040</v>
      </c>
      <c r="C98" s="150" t="s">
        <v>991</v>
      </c>
      <c r="D98" s="464" t="s">
        <v>1111</v>
      </c>
      <c r="E98" s="150">
        <f>IFERROR(INDEX(學生名單!$B:$H,MATCH($B98,學生名單!$G:$G,0),5),"")</f>
        <v>9519</v>
      </c>
      <c r="F98" s="150" t="str">
        <f>IFERROR(INDEX(學生名單!$B:$H,MATCH($B98,學生名單!$G:$G,0),4),"")</f>
        <v>Victor Josue Matute Hernandez</v>
      </c>
      <c r="G98" s="150" t="str">
        <f>IFERROR(INDEX(學生名單!$B:$H,MATCH($B98,學生名單!$G:$G,0),1),"")</f>
        <v>11057022A</v>
      </c>
      <c r="H98" s="154" t="str">
        <f>IFERROR(VLOOKUP($D98,大四學分表及訓練階段設定!$H$41:$K$82,4,FALSE),"")</f>
        <v>皮膚科學見習 Dermatology</v>
      </c>
      <c r="I98" s="154" t="str">
        <f>IFERROR(VLOOKUP($D98,大四學分表及訓練階段設定!$H$41:$K$82,2,FALSE),"")</f>
        <v>皮膚科Dermatology</v>
      </c>
      <c r="J98" s="376">
        <v>45579</v>
      </c>
      <c r="K98" s="376">
        <v>45590</v>
      </c>
      <c r="L98" s="170"/>
      <c r="M98" s="152"/>
      <c r="N98" s="152"/>
      <c r="O98" s="153"/>
      <c r="P98" s="153"/>
    </row>
    <row r="99" spans="1:16" s="153" customFormat="1">
      <c r="A99" s="150"/>
      <c r="B99" s="150" t="s">
        <v>1042</v>
      </c>
      <c r="C99" s="150" t="s">
        <v>993</v>
      </c>
      <c r="D99" s="460" t="s">
        <v>130</v>
      </c>
      <c r="E99" s="150">
        <f>IFERROR(INDEX(學生名單!$B:$H,MATCH($B99,學生名單!$G:$G,0),5),"")</f>
        <v>9508</v>
      </c>
      <c r="F99" s="150" t="str">
        <f>IFERROR(INDEX(學生名單!$B:$H,MATCH($B99,學生名單!$G:$G,0),4),"")</f>
        <v>Allyssa Zia Haywood</v>
      </c>
      <c r="G99" s="150" t="str">
        <f>IFERROR(INDEX(學生名單!$B:$H,MATCH($B99,學生名單!$G:$G,0),1),"")</f>
        <v>11057001A</v>
      </c>
      <c r="H99" s="154" t="str">
        <f>IFERROR(VLOOKUP($D99,大四學分表及訓練階段設定!$H$41:$K$82,4,FALSE),"")</f>
        <v>急診學見習 Emergency</v>
      </c>
      <c r="I99" s="154" t="str">
        <f>IFERROR(VLOOKUP($D99,大四學分表及訓練階段設定!$H$41:$K$82,2,FALSE),"")</f>
        <v>急診醫學部Emergency Dept.</v>
      </c>
      <c r="J99" s="376">
        <v>45593</v>
      </c>
      <c r="K99" s="376">
        <v>45618</v>
      </c>
      <c r="L99" s="170"/>
      <c r="M99" s="152"/>
      <c r="N99" s="152"/>
    </row>
    <row r="100" spans="1:16" s="153" customFormat="1">
      <c r="A100" s="156"/>
      <c r="B100" s="150" t="s">
        <v>1033</v>
      </c>
      <c r="C100" s="150" t="s">
        <v>984</v>
      </c>
      <c r="D100" s="460" t="s">
        <v>130</v>
      </c>
      <c r="E100" s="150">
        <f>IFERROR(INDEX(學生名單!$B:$H,MATCH($B100,學生名單!$G:$G,0),5),"")</f>
        <v>9506</v>
      </c>
      <c r="F100" s="150" t="str">
        <f>IFERROR(INDEX(學生名單!$B:$H,MATCH($B100,學生名單!$G:$G,0),4),"")</f>
        <v>Araine Minelle Amy Sydela Humes</v>
      </c>
      <c r="G100" s="150" t="str">
        <f>IFERROR(INDEX(學生名單!$B:$H,MATCH($B100,學生名單!$G:$G,0),1),"")</f>
        <v>11057002A</v>
      </c>
      <c r="H100" s="154" t="str">
        <f>IFERROR(VLOOKUP($D100,大四學分表及訓練階段設定!$H$41:$K$82,4,FALSE),"")</f>
        <v>急診學見習 Emergency</v>
      </c>
      <c r="I100" s="154" t="str">
        <f>IFERROR(VLOOKUP($D100,大四學分表及訓練階段設定!$H$41:$K$82,2,FALSE),"")</f>
        <v>急診醫學部Emergency Dept.</v>
      </c>
      <c r="J100" s="376">
        <v>45593</v>
      </c>
      <c r="K100" s="376">
        <v>45618</v>
      </c>
      <c r="L100" s="170"/>
      <c r="M100" s="152"/>
      <c r="N100" s="152"/>
    </row>
    <row r="101" spans="1:16" s="339" customFormat="1">
      <c r="A101" s="156"/>
      <c r="B101" s="150" t="s">
        <v>1038</v>
      </c>
      <c r="C101" s="150" t="s">
        <v>989</v>
      </c>
      <c r="D101" s="460" t="s">
        <v>130</v>
      </c>
      <c r="E101" s="150">
        <f>IFERROR(INDEX(學生名單!$B:$H,MATCH($B101,學生名單!$G:$G,0),5),"")</f>
        <v>9509</v>
      </c>
      <c r="F101" s="150" t="str">
        <f>IFERROR(INDEX(學生名單!$B:$H,MATCH($B101,學生名單!$G:$G,0),4),"")</f>
        <v>Britney Carmey Bernadine</v>
      </c>
      <c r="G101" s="150" t="str">
        <f>IFERROR(INDEX(學生名單!$B:$H,MATCH($B101,學生名單!$G:$G,0),1),"")</f>
        <v>11057003A</v>
      </c>
      <c r="H101" s="154" t="str">
        <f>IFERROR(VLOOKUP($D101,大四學分表及訓練階段設定!$H$41:$K$82,4,FALSE),"")</f>
        <v>急診學見習 Emergency</v>
      </c>
      <c r="I101" s="154" t="str">
        <f>IFERROR(VLOOKUP($D101,大四學分表及訓練階段設定!$H$41:$K$82,2,FALSE),"")</f>
        <v>急診醫學部Emergency Dept.</v>
      </c>
      <c r="J101" s="376">
        <v>45593</v>
      </c>
      <c r="K101" s="376">
        <v>45618</v>
      </c>
      <c r="L101" s="170"/>
      <c r="M101" s="152"/>
      <c r="N101" s="152"/>
      <c r="O101" s="153"/>
      <c r="P101" s="153"/>
    </row>
    <row r="102" spans="1:16" s="339" customFormat="1">
      <c r="A102" s="150"/>
      <c r="B102" s="150" t="s">
        <v>1027</v>
      </c>
      <c r="C102" s="150" t="s">
        <v>978</v>
      </c>
      <c r="D102" s="460" t="s">
        <v>132</v>
      </c>
      <c r="E102" s="150">
        <f>IFERROR(INDEX(學生名單!$B:$H,MATCH($B102,學生名單!$G:$G,0),5),"")</f>
        <v>9510</v>
      </c>
      <c r="F102" s="150" t="str">
        <f>IFERROR(INDEX(學生名單!$B:$H,MATCH($B102,學生名單!$G:$G,0),4),"")</f>
        <v>Byron Meltel Silil</v>
      </c>
      <c r="G102" s="150" t="str">
        <f>IFERROR(INDEX(學生名單!$B:$H,MATCH($B102,學生名單!$G:$G,0),1),"")</f>
        <v>11057004A</v>
      </c>
      <c r="H102" s="154" t="str">
        <f>IFERROR(VLOOKUP($D102,大四學分表及訓練階段設定!$H$41:$K$82,4,FALSE),"")</f>
        <v xml:space="preserve">精神醫學見習 Psychiatry </v>
      </c>
      <c r="I102" s="154" t="str">
        <f>IFERROR(VLOOKUP($D102,大四學分表及訓練階段設定!$H$41:$K$82,2,FALSE),"")</f>
        <v>精神科Psychiatry</v>
      </c>
      <c r="J102" s="376">
        <v>45593</v>
      </c>
      <c r="K102" s="376">
        <v>45618</v>
      </c>
      <c r="L102" s="170"/>
      <c r="M102" s="152"/>
      <c r="N102" s="152"/>
      <c r="O102" s="153"/>
      <c r="P102" s="153"/>
    </row>
    <row r="103" spans="1:16" s="353" customFormat="1">
      <c r="A103" s="156"/>
      <c r="B103" s="150" t="s">
        <v>1028</v>
      </c>
      <c r="C103" s="150" t="s">
        <v>979</v>
      </c>
      <c r="D103" s="460" t="s">
        <v>132</v>
      </c>
      <c r="E103" s="150">
        <f>IFERROR(INDEX(學生名單!$B:$H,MATCH($B103,學生名單!$G:$G,0),5),"")</f>
        <v>9523</v>
      </c>
      <c r="F103" s="150" t="str">
        <f>IFERROR(INDEX(學生名單!$B:$H,MATCH($B103,學生名單!$G:$G,0),4),"")</f>
        <v>Damari Rosalinda Tesucun</v>
      </c>
      <c r="G103" s="150" t="str">
        <f>IFERROR(INDEX(學生名單!$B:$H,MATCH($B103,學生名單!$G:$G,0),1),"")</f>
        <v>11057005A</v>
      </c>
      <c r="H103" s="154" t="str">
        <f>IFERROR(VLOOKUP($D103,大四學分表及訓練階段設定!$H$41:$K$82,4,FALSE),"")</f>
        <v xml:space="preserve">精神醫學見習 Psychiatry </v>
      </c>
      <c r="I103" s="154" t="str">
        <f>IFERROR(VLOOKUP($D103,大四學分表及訓練階段設定!$H$41:$K$82,2,FALSE),"")</f>
        <v>精神科Psychiatry</v>
      </c>
      <c r="J103" s="376">
        <v>45593</v>
      </c>
      <c r="K103" s="376">
        <v>45618</v>
      </c>
      <c r="L103" s="152"/>
      <c r="M103" s="152"/>
      <c r="N103" s="152"/>
      <c r="O103" s="153"/>
      <c r="P103" s="153"/>
    </row>
    <row r="104" spans="1:16" s="353" customFormat="1">
      <c r="A104" s="156"/>
      <c r="B104" s="150" t="s">
        <v>1045</v>
      </c>
      <c r="C104" s="150" t="s">
        <v>996</v>
      </c>
      <c r="D104" s="460" t="s">
        <v>132</v>
      </c>
      <c r="E104" s="150">
        <f>IFERROR(INDEX(學生名單!$B:$H,MATCH($B104,學生名單!$G:$G,0),5),"")</f>
        <v>9517</v>
      </c>
      <c r="F104" s="150" t="str">
        <f>IFERROR(INDEX(學生名單!$B:$H,MATCH($B104,學生名單!$G:$G,0),4),"")</f>
        <v>Fay Naomi Bernard</v>
      </c>
      <c r="G104" s="150" t="str">
        <f>IFERROR(INDEX(學生名單!$B:$H,MATCH($B104,學生名單!$G:$G,0),1),"")</f>
        <v>11057006A</v>
      </c>
      <c r="H104" s="154" t="str">
        <f>IFERROR(VLOOKUP($D104,大四學分表及訓練階段設定!$H$41:$K$82,4,FALSE),"")</f>
        <v xml:space="preserve">精神醫學見習 Psychiatry </v>
      </c>
      <c r="I104" s="154" t="str">
        <f>IFERROR(VLOOKUP($D104,大四學分表及訓練階段設定!$H$41:$K$82,2,FALSE),"")</f>
        <v>精神科Psychiatry</v>
      </c>
      <c r="J104" s="376">
        <v>45593</v>
      </c>
      <c r="K104" s="376">
        <v>45618</v>
      </c>
      <c r="L104" s="170"/>
      <c r="M104" s="152"/>
      <c r="N104" s="152"/>
      <c r="O104" s="153"/>
      <c r="P104" s="153"/>
    </row>
    <row r="105" spans="1:16" s="353" customFormat="1">
      <c r="A105" s="150"/>
      <c r="B105" s="150" t="s">
        <v>1035</v>
      </c>
      <c r="C105" s="150" t="s">
        <v>986</v>
      </c>
      <c r="D105" s="460" t="s">
        <v>602</v>
      </c>
      <c r="E105" s="150">
        <f>IFERROR(INDEX(學生名單!$B:$H,MATCH($B105,學生名單!$G:$G,0),5),"")</f>
        <v>9504</v>
      </c>
      <c r="F105" s="150" t="str">
        <f>IFERROR(INDEX(學生名單!$B:$H,MATCH($B105,學生名單!$G:$G,0),4),"")</f>
        <v>Gabriela Natalie Ochoa</v>
      </c>
      <c r="G105" s="150" t="str">
        <f>IFERROR(INDEX(學生名單!$B:$H,MATCH($B105,學生名單!$G:$G,0),1),"")</f>
        <v>11057007A</v>
      </c>
      <c r="H105" s="154" t="str">
        <f>IFERROR(VLOOKUP($D105,大四學分表及訓練階段設定!$H$41:$K$82,4,FALSE),"")</f>
        <v>兒科學見習 Pediatrics</v>
      </c>
      <c r="I105" s="154" t="str">
        <f>IFERROR(VLOOKUP($D105,大四學分表及訓練階段設定!$H$41:$K$82,2,FALSE),"")</f>
        <v>兒童醫學部Pediatric Medicine Dept.</v>
      </c>
      <c r="J105" s="376">
        <v>45593</v>
      </c>
      <c r="K105" s="376">
        <v>45632</v>
      </c>
      <c r="L105" s="152"/>
      <c r="M105" s="152"/>
      <c r="N105" s="152"/>
      <c r="O105" s="153"/>
      <c r="P105" s="153"/>
    </row>
    <row r="106" spans="1:16" s="353" customFormat="1">
      <c r="A106" s="156"/>
      <c r="B106" s="150" t="s">
        <v>1221</v>
      </c>
      <c r="C106" s="150" t="s">
        <v>992</v>
      </c>
      <c r="D106" s="460" t="s">
        <v>602</v>
      </c>
      <c r="E106" s="150">
        <f>IFERROR(INDEX(學生名單!$B:$H,MATCH($B106,學生名單!$G:$G,0),5),"")</f>
        <v>9516</v>
      </c>
      <c r="F106" s="150" t="str">
        <f>IFERROR(INDEX(學生名單!$B:$H,MATCH($B106,學生名單!$G:$G,0),4),"")</f>
        <v>Geraldo Fernando Puc</v>
      </c>
      <c r="G106" s="150" t="str">
        <f>IFERROR(INDEX(學生名單!$B:$H,MATCH($B106,學生名單!$G:$G,0),1),"")</f>
        <v>11057008A</v>
      </c>
      <c r="H106" s="154" t="str">
        <f>IFERROR(VLOOKUP($D106,大四學分表及訓練階段設定!$H$41:$K$82,4,FALSE),"")</f>
        <v>兒科學見習 Pediatrics</v>
      </c>
      <c r="I106" s="154" t="str">
        <f>IFERROR(VLOOKUP($D106,大四學分表及訓練階段設定!$H$41:$K$82,2,FALSE),"")</f>
        <v>兒童醫學部Pediatric Medicine Dept.</v>
      </c>
      <c r="J106" s="376">
        <v>45593</v>
      </c>
      <c r="K106" s="376">
        <v>45632</v>
      </c>
      <c r="L106" s="170"/>
      <c r="M106" s="152"/>
      <c r="N106" s="152"/>
      <c r="O106" s="153"/>
      <c r="P106" s="153"/>
    </row>
    <row r="107" spans="1:16" s="153" customFormat="1">
      <c r="A107" s="156"/>
      <c r="B107" s="150" t="s">
        <v>1026</v>
      </c>
      <c r="C107" s="150" t="s">
        <v>977</v>
      </c>
      <c r="D107" s="460" t="s">
        <v>602</v>
      </c>
      <c r="E107" s="150">
        <f>IFERROR(INDEX(學生名單!$B:$H,MATCH($B107,學生名單!$G:$G,0),5),"")</f>
        <v>9513</v>
      </c>
      <c r="F107" s="150" t="str">
        <f>IFERROR(INDEX(學生名單!$B:$H,MATCH($B107,學生名單!$G:$G,0),4),"")</f>
        <v>Isaure Omario Milian</v>
      </c>
      <c r="G107" s="150" t="str">
        <f>IFERROR(INDEX(學生名單!$B:$H,MATCH($B107,學生名單!$G:$G,0),1),"")</f>
        <v>11057009A</v>
      </c>
      <c r="H107" s="154" t="str">
        <f>IFERROR(VLOOKUP($D107,大四學分表及訓練階段設定!$H$41:$K$82,4,FALSE),"")</f>
        <v>兒科學見習 Pediatrics</v>
      </c>
      <c r="I107" s="154" t="str">
        <f>IFERROR(VLOOKUP($D107,大四學分表及訓練階段設定!$H$41:$K$82,2,FALSE),"")</f>
        <v>兒童醫學部Pediatric Medicine Dept.</v>
      </c>
      <c r="J107" s="376">
        <v>45593</v>
      </c>
      <c r="K107" s="376">
        <v>45632</v>
      </c>
      <c r="L107" s="152"/>
      <c r="M107" s="152"/>
      <c r="N107" s="152"/>
    </row>
    <row r="108" spans="1:16" s="153" customFormat="1">
      <c r="A108" s="150"/>
      <c r="B108" s="150" t="s">
        <v>1046</v>
      </c>
      <c r="C108" s="150" t="s">
        <v>997</v>
      </c>
      <c r="D108" s="460" t="s">
        <v>1077</v>
      </c>
      <c r="E108" s="150">
        <f>IFERROR(INDEX(學生名單!$B:$H,MATCH($B108,學生名單!$G:$G,0),5),"")</f>
        <v>9505</v>
      </c>
      <c r="F108" s="150" t="str">
        <f>IFERROR(INDEX(學生名單!$B:$H,MATCH($B108,學生名單!$G:$G,0),4),"")</f>
        <v>Joel St. George Samuel</v>
      </c>
      <c r="G108" s="150" t="str">
        <f>IFERROR(INDEX(學生名單!$B:$H,MATCH($B108,學生名單!$G:$G,0),1),"")</f>
        <v>11057010A</v>
      </c>
      <c r="H108" s="154" t="str">
        <f>IFERROR(VLOOKUP($D108,大四學分表及訓練階段設定!$H$41:$K$82,4,FALSE),"")</f>
        <v xml:space="preserve">婦產科學見習 Obstetrics &amp; Gynecology </v>
      </c>
      <c r="I108" s="154" t="str">
        <f>IFERROR(VLOOKUP($D108,大四學分表及訓練階段設定!$H$41:$K$82,2,FALSE),"")</f>
        <v>婦產部Obstetrics &amp; Gynecology Dept.</v>
      </c>
      <c r="J108" s="376">
        <v>45593</v>
      </c>
      <c r="K108" s="376">
        <v>45632</v>
      </c>
      <c r="L108" s="170"/>
      <c r="M108" s="152"/>
      <c r="N108" s="152"/>
    </row>
    <row r="109" spans="1:16" s="153" customFormat="1">
      <c r="A109" s="156"/>
      <c r="B109" s="150" t="s">
        <v>1031</v>
      </c>
      <c r="C109" s="150" t="s">
        <v>982</v>
      </c>
      <c r="D109" s="460" t="s">
        <v>1077</v>
      </c>
      <c r="E109" s="150">
        <f>IFERROR(INDEX(學生名單!$B:$H,MATCH($B109,學生名單!$G:$G,0),5),"")</f>
        <v>9503</v>
      </c>
      <c r="F109" s="150" t="str">
        <f>IFERROR(INDEX(學生名單!$B:$H,MATCH($B109,學生名單!$G:$G,0),4),"")</f>
        <v>Kamal Lawrence Andrew</v>
      </c>
      <c r="G109" s="150" t="str">
        <f>IFERROR(INDEX(學生名單!$B:$H,MATCH($B109,學生名單!$G:$G,0),1),"")</f>
        <v>11057011A</v>
      </c>
      <c r="H109" s="154" t="str">
        <f>IFERROR(VLOOKUP($D109,大四學分表及訓練階段設定!$H$41:$K$82,4,FALSE),"")</f>
        <v xml:space="preserve">婦產科學見習 Obstetrics &amp; Gynecology </v>
      </c>
      <c r="I109" s="154" t="str">
        <f>IFERROR(VLOOKUP($D109,大四學分表及訓練階段設定!$H$41:$K$82,2,FALSE),"")</f>
        <v>婦產部Obstetrics &amp; Gynecology Dept.</v>
      </c>
      <c r="J109" s="376">
        <v>45593</v>
      </c>
      <c r="K109" s="376">
        <v>45632</v>
      </c>
      <c r="L109" s="152"/>
      <c r="M109" s="152"/>
      <c r="N109" s="152"/>
    </row>
    <row r="110" spans="1:16" s="353" customFormat="1">
      <c r="A110" s="150"/>
      <c r="B110" s="150" t="s">
        <v>1034</v>
      </c>
      <c r="C110" s="150" t="s">
        <v>985</v>
      </c>
      <c r="D110" s="461" t="s">
        <v>1077</v>
      </c>
      <c r="E110" s="150">
        <f>IFERROR(INDEX(學生名單!$B:$H,MATCH($B110,學生名單!$G:$G,0),5),"")</f>
        <v>9512</v>
      </c>
      <c r="F110" s="150" t="str">
        <f>IFERROR(INDEX(學生名單!$B:$H,MATCH($B110,學生名單!$G:$G,0),4),"")</f>
        <v>Kamau Rudo Straughan</v>
      </c>
      <c r="G110" s="150" t="str">
        <f>IFERROR(INDEX(學生名單!$B:$H,MATCH($B110,學生名單!$G:$G,0),1),"")</f>
        <v>11057012A</v>
      </c>
      <c r="H110" s="154" t="str">
        <f>IFERROR(VLOOKUP($D110,大四學分表及訓練階段設定!$H$41:$K$82,4,FALSE),"")</f>
        <v xml:space="preserve">婦產科學見習 Obstetrics &amp; Gynecology </v>
      </c>
      <c r="I110" s="154" t="str">
        <f>IFERROR(VLOOKUP($D110,大四學分表及訓練階段設定!$H$41:$K$82,2,FALSE),"")</f>
        <v>婦產部Obstetrics &amp; Gynecology Dept.</v>
      </c>
      <c r="J110" s="376">
        <v>45593</v>
      </c>
      <c r="K110" s="376">
        <v>45632</v>
      </c>
      <c r="L110" s="171"/>
      <c r="M110" s="152"/>
      <c r="N110" s="152"/>
      <c r="O110" s="153"/>
      <c r="P110" s="153"/>
    </row>
    <row r="111" spans="1:16" s="353" customFormat="1">
      <c r="A111" s="156"/>
      <c r="B111" s="150" t="s">
        <v>1043</v>
      </c>
      <c r="C111" s="150" t="s">
        <v>994</v>
      </c>
      <c r="D111" s="460" t="s">
        <v>622</v>
      </c>
      <c r="E111" s="150">
        <f>IFERROR(INDEX(學生名單!$B:$H,MATCH($B111,學生名單!$G:$G,0),5),"")</f>
        <v>9507</v>
      </c>
      <c r="F111" s="150" t="str">
        <f>IFERROR(INDEX(學生名單!$B:$H,MATCH($B111,學生名單!$G:$G,0),4),"")</f>
        <v>Kevandra Niyah Cadle</v>
      </c>
      <c r="G111" s="150" t="str">
        <f>IFERROR(INDEX(學生名單!$B:$H,MATCH($B111,學生名單!$G:$G,0),1),"")</f>
        <v>11057013A</v>
      </c>
      <c r="H111" s="154" t="str">
        <f>IFERROR(VLOOKUP($D111,大四學分表及訓練階段設定!$H$41:$K$82,4,FALSE),"")</f>
        <v>小兒外科 advanced Surgery&gt;Pediatric Surgery</v>
      </c>
      <c r="I111" s="154" t="str">
        <f>IFERROR(VLOOKUP($D111,大四學分表及訓練階段設定!$H$41:$K$82,2,FALSE),"")</f>
        <v>小兒外科Pediatric Surgery</v>
      </c>
      <c r="J111" s="376">
        <v>45593</v>
      </c>
      <c r="K111" s="376">
        <v>45604</v>
      </c>
      <c r="L111" s="152"/>
      <c r="M111" s="152"/>
      <c r="N111" s="152"/>
      <c r="O111" s="153"/>
      <c r="P111" s="153"/>
    </row>
    <row r="112" spans="1:16" s="353" customFormat="1">
      <c r="A112" s="156"/>
      <c r="B112" s="150" t="s">
        <v>1036</v>
      </c>
      <c r="C112" s="150" t="s">
        <v>987</v>
      </c>
      <c r="D112" s="460" t="s">
        <v>1126</v>
      </c>
      <c r="E112" s="150">
        <f>IFERROR(INDEX(學生名單!$B:$H,MATCH($B112,學生名單!$G:$G,0),5),"")</f>
        <v>9521</v>
      </c>
      <c r="F112" s="150" t="str">
        <f>IFERROR(INDEX(學生名單!$B:$H,MATCH($B112,學生名單!$G:$G,0),4),"")</f>
        <v>Maria Jose Del Milagro Banegas Mejia</v>
      </c>
      <c r="G112" s="150" t="str">
        <f>IFERROR(INDEX(學生名單!$B:$H,MATCH($B112,學生名單!$G:$G,0),1),"")</f>
        <v>11057014A</v>
      </c>
      <c r="H112" s="154" t="str">
        <f>IFERROR(VLOOKUP($D112,大四學分表及訓練階段設定!$H$41:$K$82,4,FALSE),"")</f>
        <v>重症醫學見習 Critical Care Medicine</v>
      </c>
      <c r="I112" s="154" t="str">
        <f>IFERROR(VLOOKUP($D112,大四學分表及訓練階段設定!$H$41:$K$82,2,FALSE),"")</f>
        <v>重症醫學部Critical Care</v>
      </c>
      <c r="J112" s="376">
        <v>45593</v>
      </c>
      <c r="K112" s="376">
        <v>45604</v>
      </c>
      <c r="L112" s="170"/>
      <c r="M112" s="152"/>
      <c r="N112" s="152"/>
      <c r="O112" s="153"/>
      <c r="P112" s="153"/>
    </row>
    <row r="113" spans="1:16" s="339" customFormat="1">
      <c r="A113" s="341"/>
      <c r="B113" s="150" t="s">
        <v>1037</v>
      </c>
      <c r="C113" s="150" t="s">
        <v>988</v>
      </c>
      <c r="D113" s="64" t="s">
        <v>1212</v>
      </c>
      <c r="E113" s="150">
        <f>IFERROR(INDEX(學生名單!$B:$H,MATCH($B113,學生名單!$G:$G,0),5),"")</f>
        <v>9515</v>
      </c>
      <c r="F113" s="150" t="str">
        <f>IFERROR(INDEX(學生名單!$B:$H,MATCH($B113,學生名單!$G:$G,0),4),"")</f>
        <v>Oscar Alejandro Avila Segura</v>
      </c>
      <c r="G113" s="150" t="str">
        <f>IFERROR(INDEX(學生名單!$B:$H,MATCH($B113,學生名單!$G:$G,0),1),"")</f>
        <v>11057015A</v>
      </c>
      <c r="H113" s="154" t="str">
        <f>IFERROR(VLOOKUP($D113,大四學分表及訓練階段設定!$H$41:$K$82,4,FALSE),"")</f>
        <v>神經學見習 Neurology</v>
      </c>
      <c r="I113" s="154" t="str">
        <f>IFERROR(VLOOKUP($D113,大四學分表及訓練階段設定!$H$41:$K$82,2,FALSE),"")</f>
        <v>神經科Neurology</v>
      </c>
      <c r="J113" s="376">
        <v>45593</v>
      </c>
      <c r="K113" s="376">
        <v>45604</v>
      </c>
      <c r="L113" s="338"/>
      <c r="M113" s="338"/>
      <c r="N113" s="338"/>
      <c r="O113" s="338"/>
      <c r="P113" s="338"/>
    </row>
    <row r="114" spans="1:16" s="153" customFormat="1">
      <c r="A114" s="156"/>
      <c r="B114" s="150" t="s">
        <v>1044</v>
      </c>
      <c r="C114" s="150" t="s">
        <v>995</v>
      </c>
      <c r="D114" s="64" t="s">
        <v>605</v>
      </c>
      <c r="E114" s="150">
        <f>IFERROR(INDEX(學生名單!$B:$H,MATCH($B114,學生名單!$G:$G,0),5),"")</f>
        <v>9524</v>
      </c>
      <c r="F114" s="150" t="str">
        <f>IFERROR(INDEX(學生名單!$B:$H,MATCH($B114,學生名單!$G:$G,0),4),"")</f>
        <v>Sariah Hermina Joseph</v>
      </c>
      <c r="G114" s="150" t="str">
        <f>IFERROR(INDEX(學生名單!$B:$H,MATCH($B114,學生名單!$G:$G,0),1),"")</f>
        <v>11057016A</v>
      </c>
      <c r="H114" s="154" t="str">
        <f>IFERROR(VLOOKUP($D114,大四學分表及訓練階段設定!$H$41:$K$82,4,FALSE),"")</f>
        <v>血液腫瘤見習 Hematology &amp; Oncology</v>
      </c>
      <c r="I114" s="154" t="str">
        <f>IFERROR(VLOOKUP($D114,大四學分表及訓練階段設定!$H$41:$K$82,2,FALSE),"")</f>
        <v>血液腫瘤科Hematology and Oncology</v>
      </c>
      <c r="J114" s="376">
        <v>45593</v>
      </c>
      <c r="K114" s="376">
        <v>45604</v>
      </c>
      <c r="L114" s="152"/>
      <c r="M114" s="152"/>
      <c r="N114" s="152"/>
    </row>
    <row r="115" spans="1:16" s="153" customFormat="1">
      <c r="A115" s="156"/>
      <c r="B115" s="150" t="s">
        <v>1032</v>
      </c>
      <c r="C115" s="150" t="s">
        <v>983</v>
      </c>
      <c r="D115" s="64" t="s">
        <v>1121</v>
      </c>
      <c r="E115" s="150">
        <f>IFERROR(INDEX(學生名單!$B:$H,MATCH($B115,學生名單!$G:$G,0),5),"")</f>
        <v>9518</v>
      </c>
      <c r="F115" s="150" t="str">
        <f>IFERROR(INDEX(學生名單!$B:$H,MATCH($B115,學生名單!$G:$G,0),4),"")</f>
        <v>Sergio Kyler Joseph</v>
      </c>
      <c r="G115" s="150" t="str">
        <f>IFERROR(INDEX(學生名單!$B:$H,MATCH($B115,學生名單!$G:$G,0),1),"")</f>
        <v>11057017A</v>
      </c>
      <c r="H115" s="154" t="str">
        <f>IFERROR(VLOOKUP($D115,大四學分表及訓練階段設定!$H$41:$K$82,4,FALSE),"")</f>
        <v>神經學見習 Neurology</v>
      </c>
      <c r="I115" s="154" t="str">
        <f>IFERROR(VLOOKUP($D115,大四學分表及訓練階段設定!$H$41:$K$82,2,FALSE),"")</f>
        <v>神經科Neurology</v>
      </c>
      <c r="J115" s="376">
        <v>45593</v>
      </c>
      <c r="K115" s="376">
        <v>45604</v>
      </c>
      <c r="L115" s="152"/>
      <c r="M115" s="152"/>
      <c r="N115" s="152"/>
    </row>
    <row r="116" spans="1:16" s="153" customFormat="1">
      <c r="A116" s="156"/>
      <c r="B116" s="150" t="s">
        <v>1029</v>
      </c>
      <c r="C116" s="150" t="s">
        <v>980</v>
      </c>
      <c r="D116" s="64" t="s">
        <v>1127</v>
      </c>
      <c r="E116" s="150">
        <f>IFERROR(INDEX(學生名單!$B:$H,MATCH($B116,學生名單!$G:$G,0),5),"")</f>
        <v>9520</v>
      </c>
      <c r="F116" s="150" t="str">
        <f>IFERROR(INDEX(學生名單!$B:$H,MATCH($B116,學生名單!$G:$G,0),4),"")</f>
        <v>Sophia Obiajulum Dagbue</v>
      </c>
      <c r="G116" s="150" t="str">
        <f>IFERROR(INDEX(學生名單!$B:$H,MATCH($B116,學生名單!$G:$G,0),1),"")</f>
        <v>11057018A</v>
      </c>
      <c r="H116" s="154" t="str">
        <f>IFERROR(VLOOKUP($D116,大四學分表及訓練階段設定!$H$41:$K$82,4,FALSE),"")</f>
        <v>重症醫學見習 Critical Care Medicine</v>
      </c>
      <c r="I116" s="154" t="str">
        <f>IFERROR(VLOOKUP($D116,大四學分表及訓練階段設定!$H$41:$K$82,2,FALSE),"")</f>
        <v>重症醫學部Critical Care</v>
      </c>
      <c r="J116" s="376">
        <v>45593</v>
      </c>
      <c r="K116" s="376">
        <v>45604</v>
      </c>
      <c r="L116" s="152"/>
      <c r="M116" s="152"/>
      <c r="N116" s="152"/>
    </row>
    <row r="117" spans="1:16" s="353" customFormat="1">
      <c r="A117" s="341"/>
      <c r="B117" s="150" t="s">
        <v>1030</v>
      </c>
      <c r="C117" s="150" t="s">
        <v>981</v>
      </c>
      <c r="D117" s="64" t="s">
        <v>1077</v>
      </c>
      <c r="E117" s="150">
        <f>IFERROR(INDEX(學生名單!$B:$H,MATCH($B117,學生名單!$G:$G,0),5),"")</f>
        <v>9514</v>
      </c>
      <c r="F117" s="150" t="str">
        <f>IFERROR(INDEX(學生名單!$B:$H,MATCH($B117,學生名單!$G:$G,0),4),"")</f>
        <v>Tannyka Jodie John</v>
      </c>
      <c r="G117" s="150" t="str">
        <f>IFERROR(INDEX(學生名單!$B:$H,MATCH($B117,學生名單!$G:$G,0),1),"")</f>
        <v>11057019A</v>
      </c>
      <c r="H117" s="154" t="str">
        <f>IFERROR(VLOOKUP($D117,大四學分表及訓練階段設定!$H$41:$K$82,4,FALSE),"")</f>
        <v xml:space="preserve">婦產科學見習 Obstetrics &amp; Gynecology </v>
      </c>
      <c r="I117" s="154" t="str">
        <f>IFERROR(VLOOKUP($D117,大四學分表及訓練階段設定!$H$41:$K$82,2,FALSE),"")</f>
        <v>婦產部Obstetrics &amp; Gynecology Dept.</v>
      </c>
      <c r="J117" s="376">
        <v>45593</v>
      </c>
      <c r="K117" s="376">
        <v>45632</v>
      </c>
      <c r="L117" s="338"/>
      <c r="M117" s="338"/>
      <c r="N117" s="338"/>
      <c r="O117" s="338"/>
      <c r="P117" s="338"/>
    </row>
    <row r="118" spans="1:16" s="353" customFormat="1">
      <c r="A118" s="341"/>
      <c r="B118" s="150" t="s">
        <v>1025</v>
      </c>
      <c r="C118" s="150" t="s">
        <v>976</v>
      </c>
      <c r="D118" s="64" t="s">
        <v>774</v>
      </c>
      <c r="E118" s="150">
        <f>IFERROR(INDEX(學生名單!$B:$H,MATCH($B118,學生名單!$G:$G,0),5),"")</f>
        <v>9511</v>
      </c>
      <c r="F118" s="150" t="str">
        <f>IFERROR(INDEX(學生名單!$B:$H,MATCH($B118,學生名單!$G:$G,0),4),"")</f>
        <v>Tyrone J Debrum</v>
      </c>
      <c r="G118" s="150" t="str">
        <f>IFERROR(INDEX(學生名單!$B:$H,MATCH($B118,學生名單!$G:$G,0),1),"")</f>
        <v>11057020A</v>
      </c>
      <c r="H118" s="154" t="str">
        <f>IFERROR(VLOOKUP($D118,大四學分表及訓練階段設定!$H$41:$K$82,4,FALSE),"")</f>
        <v>影像醫學見習 Medical Imaging</v>
      </c>
      <c r="I118" s="154" t="str">
        <f>IFERROR(VLOOKUP($D118,大四學分表及訓練階段設定!$H$41:$K$82,2,FALSE),"")</f>
        <v>影像醫學部 Medical Imaging</v>
      </c>
      <c r="J118" s="376">
        <v>45593</v>
      </c>
      <c r="K118" s="376">
        <v>45604</v>
      </c>
      <c r="L118" s="337"/>
      <c r="M118" s="338"/>
      <c r="N118" s="338"/>
      <c r="O118" s="338"/>
      <c r="P118" s="338"/>
    </row>
    <row r="119" spans="1:16" s="353" customFormat="1">
      <c r="A119" s="156"/>
      <c r="B119" s="150" t="s">
        <v>1039</v>
      </c>
      <c r="C119" s="150" t="s">
        <v>990</v>
      </c>
      <c r="D119" s="64" t="s">
        <v>1121</v>
      </c>
      <c r="E119" s="150">
        <f>IFERROR(INDEX(學生名單!$B:$H,MATCH($B119,學生名單!$G:$G,0),5),"")</f>
        <v>9522</v>
      </c>
      <c r="F119" s="150" t="str">
        <f>IFERROR(INDEX(學生名單!$B:$H,MATCH($B119,學生名單!$G:$G,0),4),"")</f>
        <v>Victor Henry Paez Medina</v>
      </c>
      <c r="G119" s="150" t="str">
        <f>IFERROR(INDEX(學生名單!$B:$H,MATCH($B119,學生名單!$G:$G,0),1),"")</f>
        <v>11057021A</v>
      </c>
      <c r="H119" s="154" t="str">
        <f>IFERROR(VLOOKUP($D119,大四學分表及訓練階段設定!$H$41:$K$82,4,FALSE),"")</f>
        <v>神經學見習 Neurology</v>
      </c>
      <c r="I119" s="154" t="str">
        <f>IFERROR(VLOOKUP($D119,大四學分表及訓練階段設定!$H$41:$K$82,2,FALSE),"")</f>
        <v>神經科Neurology</v>
      </c>
      <c r="J119" s="376">
        <v>45593</v>
      </c>
      <c r="K119" s="376">
        <v>45604</v>
      </c>
      <c r="L119" s="170"/>
      <c r="M119" s="152"/>
      <c r="N119" s="152"/>
      <c r="O119" s="153"/>
      <c r="P119" s="153"/>
    </row>
    <row r="120" spans="1:16" s="353" customFormat="1">
      <c r="A120" s="156"/>
      <c r="B120" s="150" t="s">
        <v>1040</v>
      </c>
      <c r="C120" s="150" t="s">
        <v>991</v>
      </c>
      <c r="D120" s="64" t="s">
        <v>602</v>
      </c>
      <c r="E120" s="150">
        <f>IFERROR(INDEX(學生名單!$B:$H,MATCH($B120,學生名單!$G:$G,0),5),"")</f>
        <v>9519</v>
      </c>
      <c r="F120" s="150" t="str">
        <f>IFERROR(INDEX(學生名單!$B:$H,MATCH($B120,學生名單!$G:$G,0),4),"")</f>
        <v>Victor Josue Matute Hernandez</v>
      </c>
      <c r="G120" s="150" t="str">
        <f>IFERROR(INDEX(學生名單!$B:$H,MATCH($B120,學生名單!$G:$G,0),1),"")</f>
        <v>11057022A</v>
      </c>
      <c r="H120" s="154" t="str">
        <f>IFERROR(VLOOKUP($D120,大四學分表及訓練階段設定!$H$41:$K$82,4,FALSE),"")</f>
        <v>兒科學見習 Pediatrics</v>
      </c>
      <c r="I120" s="154" t="str">
        <f>IFERROR(VLOOKUP($D120,大四學分表及訓練階段設定!$H$41:$K$82,2,FALSE),"")</f>
        <v>兒童醫學部Pediatric Medicine Dept.</v>
      </c>
      <c r="J120" s="376">
        <v>45593</v>
      </c>
      <c r="K120" s="376">
        <v>45632</v>
      </c>
      <c r="L120" s="152"/>
      <c r="M120" s="152"/>
      <c r="N120" s="152"/>
      <c r="O120" s="153"/>
      <c r="P120" s="153"/>
    </row>
    <row r="121" spans="1:16" s="153" customFormat="1">
      <c r="A121" s="156"/>
      <c r="B121" s="150" t="s">
        <v>1043</v>
      </c>
      <c r="C121" s="150" t="s">
        <v>994</v>
      </c>
      <c r="D121" s="460" t="s">
        <v>597</v>
      </c>
      <c r="E121" s="150">
        <f>IFERROR(INDEX(學生名單!$B:$H,MATCH($B121,學生名單!$G:$G,0),5),"")</f>
        <v>9507</v>
      </c>
      <c r="F121" s="150" t="str">
        <f>IFERROR(INDEX(學生名單!$B:$H,MATCH($B121,學生名單!$G:$G,0),4),"")</f>
        <v>Kevandra Niyah Cadle</v>
      </c>
      <c r="G121" s="150" t="str">
        <f>IFERROR(INDEX(學生名單!$B:$H,MATCH($B121,學生名單!$G:$G,0),1),"")</f>
        <v>11057013A</v>
      </c>
      <c r="H121" s="154" t="str">
        <f>IFERROR(VLOOKUP($D121,大四學分表及訓練階段設定!$H$41:$K$82,4,FALSE),"")</f>
        <v>耳鼻喉科學見習 Otolaryngology</v>
      </c>
      <c r="I121" s="154" t="str">
        <f>IFERROR(VLOOKUP($D121,大四學分表及訓練階段設定!$H$41:$K$82,2,FALSE),"")</f>
        <v>耳鼻喉部ENT Dept.</v>
      </c>
      <c r="J121" s="376">
        <v>45607</v>
      </c>
      <c r="K121" s="376">
        <v>45618</v>
      </c>
      <c r="L121" s="170"/>
      <c r="M121" s="152"/>
      <c r="N121" s="152"/>
    </row>
    <row r="122" spans="1:16" s="153" customFormat="1">
      <c r="A122" s="156"/>
      <c r="B122" s="150" t="s">
        <v>1036</v>
      </c>
      <c r="C122" s="150" t="s">
        <v>987</v>
      </c>
      <c r="D122" s="460" t="s">
        <v>625</v>
      </c>
      <c r="E122" s="150">
        <f>IFERROR(INDEX(學生名單!$B:$H,MATCH($B122,學生名單!$G:$G,0),5),"")</f>
        <v>9521</v>
      </c>
      <c r="F122" s="150" t="str">
        <f>IFERROR(INDEX(學生名單!$B:$H,MATCH($B122,學生名單!$G:$G,0),4),"")</f>
        <v>Maria Jose Del Milagro Banegas Mejia</v>
      </c>
      <c r="G122" s="150" t="str">
        <f>IFERROR(INDEX(學生名單!$B:$H,MATCH($B122,學生名單!$G:$G,0),1),"")</f>
        <v>11057014A</v>
      </c>
      <c r="H122" s="154" t="str">
        <f>IFERROR(VLOOKUP($D122,大四學分表及訓練階段設定!$H$41:$K$82,4,FALSE),"")</f>
        <v>新陳代謝科 advance Internal Medicine&gt;Endocrinology &amp; Metabolism</v>
      </c>
      <c r="I122" s="154" t="str">
        <f>IFERROR(VLOOKUP($D122,大四學分表及訓練階段設定!$H$41:$K$82,2,FALSE),"")</f>
        <v>新陳代謝科Metabolism</v>
      </c>
      <c r="J122" s="376">
        <v>45607</v>
      </c>
      <c r="K122" s="376">
        <v>45618</v>
      </c>
      <c r="L122" s="152"/>
      <c r="M122" s="152"/>
      <c r="N122" s="152"/>
    </row>
    <row r="123" spans="1:16" s="153" customFormat="1">
      <c r="A123" s="156"/>
      <c r="B123" s="150" t="s">
        <v>1037</v>
      </c>
      <c r="C123" s="150" t="s">
        <v>988</v>
      </c>
      <c r="D123" s="64" t="s">
        <v>625</v>
      </c>
      <c r="E123" s="150">
        <f>IFERROR(INDEX(學生名單!$B:$H,MATCH($B123,學生名單!$G:$G,0),5),"")</f>
        <v>9515</v>
      </c>
      <c r="F123" s="150" t="str">
        <f>IFERROR(INDEX(學生名單!$B:$H,MATCH($B123,學生名單!$G:$G,0),4),"")</f>
        <v>Oscar Alejandro Avila Segura</v>
      </c>
      <c r="G123" s="150" t="str">
        <f>IFERROR(INDEX(學生名單!$B:$H,MATCH($B123,學生名單!$G:$G,0),1),"")</f>
        <v>11057015A</v>
      </c>
      <c r="H123" s="154" t="str">
        <f>IFERROR(VLOOKUP($D123,大四學分表及訓練階段設定!$H$41:$K$82,4,FALSE),"")</f>
        <v>新陳代謝科 advance Internal Medicine&gt;Endocrinology &amp; Metabolism</v>
      </c>
      <c r="I123" s="154" t="str">
        <f>IFERROR(VLOOKUP($D123,大四學分表及訓練階段設定!$H$41:$K$82,2,FALSE),"")</f>
        <v>新陳代謝科Metabolism</v>
      </c>
      <c r="J123" s="376">
        <v>45607</v>
      </c>
      <c r="K123" s="376">
        <v>45618</v>
      </c>
      <c r="L123" s="170"/>
      <c r="M123" s="152"/>
      <c r="N123" s="152"/>
    </row>
    <row r="124" spans="1:16" s="153" customFormat="1">
      <c r="A124" s="156"/>
      <c r="B124" s="150" t="s">
        <v>1044</v>
      </c>
      <c r="C124" s="150" t="s">
        <v>995</v>
      </c>
      <c r="D124" s="64" t="s">
        <v>597</v>
      </c>
      <c r="E124" s="150">
        <f>IFERROR(INDEX(學生名單!$B:$H,MATCH($B124,學生名單!$G:$G,0),5),"")</f>
        <v>9524</v>
      </c>
      <c r="F124" s="150" t="str">
        <f>IFERROR(INDEX(學生名單!$B:$H,MATCH($B124,學生名單!$G:$G,0),4),"")</f>
        <v>Sariah Hermina Joseph</v>
      </c>
      <c r="G124" s="150" t="str">
        <f>IFERROR(INDEX(學生名單!$B:$H,MATCH($B124,學生名單!$G:$G,0),1),"")</f>
        <v>11057016A</v>
      </c>
      <c r="H124" s="154" t="str">
        <f>IFERROR(VLOOKUP($D124,大四學分表及訓練階段設定!$H$41:$K$82,4,FALSE),"")</f>
        <v>耳鼻喉科學見習 Otolaryngology</v>
      </c>
      <c r="I124" s="154" t="str">
        <f>IFERROR(VLOOKUP($D124,大四學分表及訓練階段設定!$H$41:$K$82,2,FALSE),"")</f>
        <v>耳鼻喉部ENT Dept.</v>
      </c>
      <c r="J124" s="376">
        <v>45607</v>
      </c>
      <c r="K124" s="376">
        <v>45618</v>
      </c>
      <c r="L124" s="170"/>
      <c r="M124" s="152"/>
      <c r="N124" s="152"/>
    </row>
    <row r="125" spans="1:16" s="153" customFormat="1">
      <c r="A125" s="156"/>
      <c r="B125" s="150" t="s">
        <v>1032</v>
      </c>
      <c r="C125" s="150" t="s">
        <v>983</v>
      </c>
      <c r="D125" s="64" t="s">
        <v>597</v>
      </c>
      <c r="E125" s="150">
        <f>IFERROR(INDEX(學生名單!$B:$H,MATCH($B125,學生名單!$G:$G,0),5),"")</f>
        <v>9518</v>
      </c>
      <c r="F125" s="150" t="str">
        <f>IFERROR(INDEX(學生名單!$B:$H,MATCH($B125,學生名單!$G:$G,0),4),"")</f>
        <v>Sergio Kyler Joseph</v>
      </c>
      <c r="G125" s="150" t="str">
        <f>IFERROR(INDEX(學生名單!$B:$H,MATCH($B125,學生名單!$G:$G,0),1),"")</f>
        <v>11057017A</v>
      </c>
      <c r="H125" s="154" t="str">
        <f>IFERROR(VLOOKUP($D125,大四學分表及訓練階段設定!$H$41:$K$82,4,FALSE),"")</f>
        <v>耳鼻喉科學見習 Otolaryngology</v>
      </c>
      <c r="I125" s="154" t="str">
        <f>IFERROR(VLOOKUP($D125,大四學分表及訓練階段設定!$H$41:$K$82,2,FALSE),"")</f>
        <v>耳鼻喉部ENT Dept.</v>
      </c>
      <c r="J125" s="376">
        <v>45607</v>
      </c>
      <c r="K125" s="376">
        <v>45618</v>
      </c>
      <c r="L125" s="170"/>
      <c r="M125" s="152"/>
      <c r="N125" s="152"/>
    </row>
    <row r="126" spans="1:16" s="153" customFormat="1">
      <c r="A126" s="156"/>
      <c r="B126" s="150" t="s">
        <v>1029</v>
      </c>
      <c r="C126" s="150" t="s">
        <v>980</v>
      </c>
      <c r="D126" s="64" t="s">
        <v>1144</v>
      </c>
      <c r="E126" s="150">
        <f>IFERROR(INDEX(學生名單!$B:$H,MATCH($B126,學生名單!$G:$G,0),5),"")</f>
        <v>9520</v>
      </c>
      <c r="F126" s="150" t="str">
        <f>IFERROR(INDEX(學生名單!$B:$H,MATCH($B126,學生名單!$G:$G,0),4),"")</f>
        <v>Sophia Obiajulum Dagbue</v>
      </c>
      <c r="G126" s="150" t="str">
        <f>IFERROR(INDEX(學生名單!$B:$H,MATCH($B126,學生名單!$G:$G,0),1),"")</f>
        <v>11057018A</v>
      </c>
      <c r="H126" s="154" t="str">
        <f>IFERROR(VLOOKUP($D126,大四學分表及訓練階段設定!$H$41:$K$82,4,FALSE),"")</f>
        <v>眼科學見習 Ophthalmology</v>
      </c>
      <c r="I126" s="154" t="str">
        <f>IFERROR(VLOOKUP($D126,大四學分表及訓練階段設定!$H$41:$K$82,2,FALSE),"")</f>
        <v>眼科Ophthalmology</v>
      </c>
      <c r="J126" s="376">
        <v>45607</v>
      </c>
      <c r="K126" s="376">
        <v>45618</v>
      </c>
      <c r="L126" s="152"/>
      <c r="M126" s="152"/>
      <c r="N126" s="152"/>
    </row>
    <row r="127" spans="1:16" s="153" customFormat="1">
      <c r="A127" s="156"/>
      <c r="B127" s="150" t="s">
        <v>1039</v>
      </c>
      <c r="C127" s="150" t="s">
        <v>990</v>
      </c>
      <c r="D127" s="64" t="s">
        <v>625</v>
      </c>
      <c r="E127" s="150">
        <f>IFERROR(INDEX(學生名單!$B:$H,MATCH($B127,學生名單!$G:$G,0),5),"")</f>
        <v>9522</v>
      </c>
      <c r="F127" s="150" t="str">
        <f>IFERROR(INDEX(學生名單!$B:$H,MATCH($B127,學生名單!$G:$G,0),4),"")</f>
        <v>Victor Henry Paez Medina</v>
      </c>
      <c r="G127" s="150" t="str">
        <f>IFERROR(INDEX(學生名單!$B:$H,MATCH($B127,學生名單!$G:$G,0),1),"")</f>
        <v>11057021A</v>
      </c>
      <c r="H127" s="154" t="str">
        <f>IFERROR(VLOOKUP($D127,大四學分表及訓練階段設定!$H$41:$K$82,4,FALSE),"")</f>
        <v>新陳代謝科 advance Internal Medicine&gt;Endocrinology &amp; Metabolism</v>
      </c>
      <c r="I127" s="154" t="str">
        <f>IFERROR(VLOOKUP($D127,大四學分表及訓練階段設定!$H$41:$K$82,2,FALSE),"")</f>
        <v>新陳代謝科Metabolism</v>
      </c>
      <c r="J127" s="376">
        <v>45607</v>
      </c>
      <c r="K127" s="376">
        <v>45618</v>
      </c>
      <c r="L127" s="170"/>
      <c r="M127" s="152"/>
      <c r="N127" s="152"/>
    </row>
    <row r="128" spans="1:16" s="153" customFormat="1">
      <c r="A128" s="156"/>
      <c r="B128" s="150" t="s">
        <v>1042</v>
      </c>
      <c r="C128" s="150" t="s">
        <v>993</v>
      </c>
      <c r="D128" s="460" t="s">
        <v>105</v>
      </c>
      <c r="E128" s="150">
        <f>IFERROR(INDEX(學生名單!$B:$H,MATCH($B128,學生名單!$G:$G,0),5),"")</f>
        <v>9508</v>
      </c>
      <c r="F128" s="150" t="str">
        <f>IFERROR(INDEX(學生名單!$B:$H,MATCH($B128,學生名單!$G:$G,0),4),"")</f>
        <v>Allyssa Zia Haywood</v>
      </c>
      <c r="G128" s="150" t="str">
        <f>IFERROR(INDEX(學生名單!$B:$H,MATCH($B128,學生名單!$G:$G,0),1),"")</f>
        <v>11057001A</v>
      </c>
      <c r="H128" s="154" t="str">
        <f>IFERROR(VLOOKUP($D128,大四學分表及訓練階段設定!$H$41:$K$82,4,FALSE),"")</f>
        <v>皮膚科學見習 Dermatology</v>
      </c>
      <c r="I128" s="154" t="str">
        <f>IFERROR(VLOOKUP($D128,大四學分表及訓練階段設定!$H$41:$K$82,2,FALSE),"")</f>
        <v>皮膚科Dermatology</v>
      </c>
      <c r="J128" s="376">
        <v>45621</v>
      </c>
      <c r="K128" s="376">
        <v>45632</v>
      </c>
      <c r="L128" s="170"/>
      <c r="M128" s="152"/>
      <c r="N128" s="152"/>
    </row>
    <row r="129" spans="1:14" s="153" customFormat="1">
      <c r="A129" s="156"/>
      <c r="B129" s="150" t="s">
        <v>1033</v>
      </c>
      <c r="C129" s="150" t="s">
        <v>984</v>
      </c>
      <c r="D129" s="460" t="s">
        <v>1111</v>
      </c>
      <c r="E129" s="150">
        <f>IFERROR(INDEX(學生名單!$B:$H,MATCH($B129,學生名單!$G:$G,0),5),"")</f>
        <v>9506</v>
      </c>
      <c r="F129" s="150" t="str">
        <f>IFERROR(INDEX(學生名單!$B:$H,MATCH($B129,學生名單!$G:$G,0),4),"")</f>
        <v>Araine Minelle Amy Sydela Humes</v>
      </c>
      <c r="G129" s="150" t="str">
        <f>IFERROR(INDEX(學生名單!$B:$H,MATCH($B129,學生名單!$G:$G,0),1),"")</f>
        <v>11057002A</v>
      </c>
      <c r="H129" s="154" t="str">
        <f>IFERROR(VLOOKUP($D129,大四學分表及訓練階段設定!$H$41:$K$82,4,FALSE),"")</f>
        <v>皮膚科學見習 Dermatology</v>
      </c>
      <c r="I129" s="154" t="str">
        <f>IFERROR(VLOOKUP($D129,大四學分表及訓練階段設定!$H$41:$K$82,2,FALSE),"")</f>
        <v>皮膚科Dermatology</v>
      </c>
      <c r="J129" s="376">
        <v>45621</v>
      </c>
      <c r="K129" s="376">
        <v>45632</v>
      </c>
      <c r="L129" s="170"/>
      <c r="M129" s="152"/>
      <c r="N129" s="152"/>
    </row>
    <row r="130" spans="1:14" s="153" customFormat="1">
      <c r="A130" s="156"/>
      <c r="B130" s="150" t="s">
        <v>1038</v>
      </c>
      <c r="C130" s="150" t="s">
        <v>989</v>
      </c>
      <c r="D130" s="460" t="s">
        <v>638</v>
      </c>
      <c r="E130" s="150">
        <f>IFERROR(INDEX(學生名單!$B:$H,MATCH($B130,學生名單!$G:$G,0),5),"")</f>
        <v>9509</v>
      </c>
      <c r="F130" s="150" t="str">
        <f>IFERROR(INDEX(學生名單!$B:$H,MATCH($B130,學生名單!$G:$G,0),4),"")</f>
        <v>Britney Carmey Bernadine</v>
      </c>
      <c r="G130" s="150" t="str">
        <f>IFERROR(INDEX(學生名單!$B:$H,MATCH($B130,學生名單!$G:$G,0),1),"")</f>
        <v>11057003A</v>
      </c>
      <c r="H130" s="154" t="str">
        <f>IFERROR(VLOOKUP($D130,大四學分表及訓練階段設定!$H$41:$K$82,4,FALSE),"")</f>
        <v>心臟外科 Cardiac surgery</v>
      </c>
      <c r="I130" s="154" t="str">
        <f>IFERROR(VLOOKUP($D130,大四學分表及訓練階段設定!$H$41:$K$82,2,FALSE),"")</f>
        <v>心臟外科Cardiovascular surgery</v>
      </c>
      <c r="J130" s="376">
        <v>45621</v>
      </c>
      <c r="K130" s="376">
        <v>45632</v>
      </c>
      <c r="L130" s="152"/>
      <c r="M130" s="152"/>
      <c r="N130" s="152"/>
    </row>
    <row r="131" spans="1:14" s="153" customFormat="1">
      <c r="A131" s="156"/>
      <c r="B131" s="150" t="s">
        <v>1027</v>
      </c>
      <c r="C131" s="150" t="s">
        <v>978</v>
      </c>
      <c r="D131" s="460" t="s">
        <v>130</v>
      </c>
      <c r="E131" s="150">
        <f>IFERROR(INDEX(學生名單!$B:$H,MATCH($B131,學生名單!$G:$G,0),5),"")</f>
        <v>9510</v>
      </c>
      <c r="F131" s="150" t="str">
        <f>IFERROR(INDEX(學生名單!$B:$H,MATCH($B131,學生名單!$G:$G,0),4),"")</f>
        <v>Byron Meltel Silil</v>
      </c>
      <c r="G131" s="150" t="str">
        <f>IFERROR(INDEX(學生名單!$B:$H,MATCH($B131,學生名單!$G:$G,0),1),"")</f>
        <v>11057004A</v>
      </c>
      <c r="H131" s="154" t="str">
        <f>IFERROR(VLOOKUP($D131,大四學分表及訓練階段設定!$H$41:$K$82,4,FALSE),"")</f>
        <v>急診學見習 Emergency</v>
      </c>
      <c r="I131" s="154" t="str">
        <f>IFERROR(VLOOKUP($D131,大四學分表及訓練階段設定!$H$41:$K$82,2,FALSE),"")</f>
        <v>急診醫學部Emergency Dept.</v>
      </c>
      <c r="J131" s="376">
        <v>45621</v>
      </c>
      <c r="K131" s="376">
        <v>45646</v>
      </c>
      <c r="L131" s="170"/>
      <c r="M131" s="152"/>
      <c r="N131" s="152"/>
    </row>
    <row r="132" spans="1:14" s="153" customFormat="1">
      <c r="A132" s="156"/>
      <c r="B132" s="150" t="s">
        <v>1028</v>
      </c>
      <c r="C132" s="150" t="s">
        <v>979</v>
      </c>
      <c r="D132" s="460" t="s">
        <v>130</v>
      </c>
      <c r="E132" s="150">
        <f>IFERROR(INDEX(學生名單!$B:$H,MATCH($B132,學生名單!$G:$G,0),5),"")</f>
        <v>9523</v>
      </c>
      <c r="F132" s="150" t="str">
        <f>IFERROR(INDEX(學生名單!$B:$H,MATCH($B132,學生名單!$G:$G,0),4),"")</f>
        <v>Damari Rosalinda Tesucun</v>
      </c>
      <c r="G132" s="150" t="str">
        <f>IFERROR(INDEX(學生名單!$B:$H,MATCH($B132,學生名單!$G:$G,0),1),"")</f>
        <v>11057005A</v>
      </c>
      <c r="H132" s="154" t="str">
        <f>IFERROR(VLOOKUP($D132,大四學分表及訓練階段設定!$H$41:$K$82,4,FALSE),"")</f>
        <v>急診學見習 Emergency</v>
      </c>
      <c r="I132" s="154" t="str">
        <f>IFERROR(VLOOKUP($D132,大四學分表及訓練階段設定!$H$41:$K$82,2,FALSE),"")</f>
        <v>急診醫學部Emergency Dept.</v>
      </c>
      <c r="J132" s="376">
        <v>45621</v>
      </c>
      <c r="K132" s="376">
        <v>45646</v>
      </c>
      <c r="L132" s="170"/>
      <c r="M132" s="152"/>
      <c r="N132" s="152"/>
    </row>
    <row r="133" spans="1:14" s="153" customFormat="1">
      <c r="A133" s="156"/>
      <c r="B133" s="150" t="s">
        <v>1045</v>
      </c>
      <c r="C133" s="150" t="s">
        <v>996</v>
      </c>
      <c r="D133" s="460" t="s">
        <v>130</v>
      </c>
      <c r="E133" s="150">
        <f>IFERROR(INDEX(學生名單!$B:$H,MATCH($B133,學生名單!$G:$G,0),5),"")</f>
        <v>9517</v>
      </c>
      <c r="F133" s="150" t="str">
        <f>IFERROR(INDEX(學生名單!$B:$H,MATCH($B133,學生名單!$G:$G,0),4),"")</f>
        <v>Fay Naomi Bernard</v>
      </c>
      <c r="G133" s="150" t="str">
        <f>IFERROR(INDEX(學生名單!$B:$H,MATCH($B133,學生名單!$G:$G,0),1),"")</f>
        <v>11057006A</v>
      </c>
      <c r="H133" s="154" t="str">
        <f>IFERROR(VLOOKUP($D133,大四學分表及訓練階段設定!$H$41:$K$82,4,FALSE),"")</f>
        <v>急診學見習 Emergency</v>
      </c>
      <c r="I133" s="154" t="str">
        <f>IFERROR(VLOOKUP($D133,大四學分表及訓練階段設定!$H$41:$K$82,2,FALSE),"")</f>
        <v>急診醫學部Emergency Dept.</v>
      </c>
      <c r="J133" s="376">
        <v>45621</v>
      </c>
      <c r="K133" s="376">
        <v>45646</v>
      </c>
      <c r="L133" s="170"/>
      <c r="M133" s="152"/>
      <c r="N133" s="152"/>
    </row>
    <row r="134" spans="1:14" s="153" customFormat="1">
      <c r="A134" s="156"/>
      <c r="B134" s="150" t="s">
        <v>1043</v>
      </c>
      <c r="C134" s="150" t="s">
        <v>994</v>
      </c>
      <c r="D134" s="460" t="s">
        <v>1126</v>
      </c>
      <c r="E134" s="150">
        <f>IFERROR(INDEX(學生名單!$B:$H,MATCH($B134,學生名單!$G:$G,0),5),"")</f>
        <v>9507</v>
      </c>
      <c r="F134" s="150" t="str">
        <f>IFERROR(INDEX(學生名單!$B:$H,MATCH($B134,學生名單!$G:$G,0),4),"")</f>
        <v>Kevandra Niyah Cadle</v>
      </c>
      <c r="G134" s="150" t="str">
        <f>IFERROR(INDEX(學生名單!$B:$H,MATCH($B134,學生名單!$G:$G,0),1),"")</f>
        <v>11057013A</v>
      </c>
      <c r="H134" s="154" t="str">
        <f>IFERROR(VLOOKUP($D134,大四學分表及訓練階段設定!$H$41:$K$82,4,FALSE),"")</f>
        <v>重症醫學見習 Critical Care Medicine</v>
      </c>
      <c r="I134" s="154" t="str">
        <f>IFERROR(VLOOKUP($D134,大四學分表及訓練階段設定!$H$41:$K$82,2,FALSE),"")</f>
        <v>重症醫學部Critical Care</v>
      </c>
      <c r="J134" s="376">
        <v>45621</v>
      </c>
      <c r="K134" s="376">
        <v>45632</v>
      </c>
      <c r="L134" s="170"/>
      <c r="M134" s="152"/>
      <c r="N134" s="152"/>
    </row>
    <row r="135" spans="1:14" s="153" customFormat="1">
      <c r="A135" s="156"/>
      <c r="B135" s="150" t="s">
        <v>1036</v>
      </c>
      <c r="C135" s="150" t="s">
        <v>987</v>
      </c>
      <c r="D135" s="460" t="s">
        <v>597</v>
      </c>
      <c r="E135" s="150">
        <f>IFERROR(INDEX(學生名單!$B:$H,MATCH($B135,學生名單!$G:$G,0),5),"")</f>
        <v>9521</v>
      </c>
      <c r="F135" s="150" t="str">
        <f>IFERROR(INDEX(學生名單!$B:$H,MATCH($B135,學生名單!$G:$G,0),4),"")</f>
        <v>Maria Jose Del Milagro Banegas Mejia</v>
      </c>
      <c r="G135" s="150" t="str">
        <f>IFERROR(INDEX(學生名單!$B:$H,MATCH($B135,學生名單!$G:$G,0),1),"")</f>
        <v>11057014A</v>
      </c>
      <c r="H135" s="154" t="str">
        <f>IFERROR(VLOOKUP($D135,大四學分表及訓練階段設定!$H$41:$K$82,4,FALSE),"")</f>
        <v>耳鼻喉科學見習 Otolaryngology</v>
      </c>
      <c r="I135" s="154" t="str">
        <f>IFERROR(VLOOKUP($D135,大四學分表及訓練階段設定!$H$41:$K$82,2,FALSE),"")</f>
        <v>耳鼻喉部ENT Dept.</v>
      </c>
      <c r="J135" s="376">
        <v>45621</v>
      </c>
      <c r="K135" s="376">
        <v>45632</v>
      </c>
      <c r="L135" s="170"/>
      <c r="M135" s="152"/>
      <c r="N135" s="152"/>
    </row>
    <row r="136" spans="1:14" s="153" customFormat="1">
      <c r="A136" s="156"/>
      <c r="B136" s="150" t="s">
        <v>1037</v>
      </c>
      <c r="C136" s="150" t="s">
        <v>988</v>
      </c>
      <c r="D136" s="64" t="s">
        <v>597</v>
      </c>
      <c r="E136" s="150">
        <f>IFERROR(INDEX(學生名單!$B:$H,MATCH($B136,學生名單!$G:$G,0),5),"")</f>
        <v>9515</v>
      </c>
      <c r="F136" s="150" t="str">
        <f>IFERROR(INDEX(學生名單!$B:$H,MATCH($B136,學生名單!$G:$G,0),4),"")</f>
        <v>Oscar Alejandro Avila Segura</v>
      </c>
      <c r="G136" s="150" t="str">
        <f>IFERROR(INDEX(學生名單!$B:$H,MATCH($B136,學生名單!$G:$G,0),1),"")</f>
        <v>11057015A</v>
      </c>
      <c r="H136" s="154" t="str">
        <f>IFERROR(VLOOKUP($D136,大四學分表及訓練階段設定!$H$41:$K$82,4,FALSE),"")</f>
        <v>耳鼻喉科學見習 Otolaryngology</v>
      </c>
      <c r="I136" s="154" t="str">
        <f>IFERROR(VLOOKUP($D136,大四學分表及訓練階段設定!$H$41:$K$82,2,FALSE),"")</f>
        <v>耳鼻喉部ENT Dept.</v>
      </c>
      <c r="J136" s="376">
        <v>45621</v>
      </c>
      <c r="K136" s="376">
        <v>45632</v>
      </c>
      <c r="L136" s="170"/>
      <c r="M136" s="152"/>
      <c r="N136" s="152"/>
    </row>
    <row r="137" spans="1:14" s="153" customFormat="1">
      <c r="A137" s="156"/>
      <c r="B137" s="150" t="s">
        <v>1044</v>
      </c>
      <c r="C137" s="150" t="s">
        <v>995</v>
      </c>
      <c r="D137" s="64" t="s">
        <v>1126</v>
      </c>
      <c r="E137" s="150">
        <f>IFERROR(INDEX(學生名單!$B:$H,MATCH($B137,學生名單!$G:$G,0),5),"")</f>
        <v>9524</v>
      </c>
      <c r="F137" s="150" t="str">
        <f>IFERROR(INDEX(學生名單!$B:$H,MATCH($B137,學生名單!$G:$G,0),4),"")</f>
        <v>Sariah Hermina Joseph</v>
      </c>
      <c r="G137" s="150" t="str">
        <f>IFERROR(INDEX(學生名單!$B:$H,MATCH($B137,學生名單!$G:$G,0),1),"")</f>
        <v>11057016A</v>
      </c>
      <c r="H137" s="154" t="str">
        <f>IFERROR(VLOOKUP($D137,大四學分表及訓練階段設定!$H$41:$K$82,4,FALSE),"")</f>
        <v>重症醫學見習 Critical Care Medicine</v>
      </c>
      <c r="I137" s="154" t="str">
        <f>IFERROR(VLOOKUP($D137,大四學分表及訓練階段設定!$H$41:$K$82,2,FALSE),"")</f>
        <v>重症醫學部Critical Care</v>
      </c>
      <c r="J137" s="376">
        <v>45621</v>
      </c>
      <c r="K137" s="376">
        <v>45632</v>
      </c>
      <c r="L137" s="170"/>
      <c r="M137" s="152"/>
      <c r="N137" s="152"/>
    </row>
    <row r="138" spans="1:14" s="153" customFormat="1">
      <c r="A138" s="156"/>
      <c r="B138" s="150" t="s">
        <v>1032</v>
      </c>
      <c r="C138" s="150" t="s">
        <v>983</v>
      </c>
      <c r="D138" s="64" t="s">
        <v>800</v>
      </c>
      <c r="E138" s="150">
        <f>IFERROR(INDEX(學生名單!$B:$H,MATCH($B138,學生名單!$G:$G,0),5),"")</f>
        <v>9518</v>
      </c>
      <c r="F138" s="150" t="str">
        <f>IFERROR(INDEX(學生名單!$B:$H,MATCH($B138,學生名單!$G:$G,0),4),"")</f>
        <v>Sergio Kyler Joseph</v>
      </c>
      <c r="G138" s="150" t="str">
        <f>IFERROR(INDEX(學生名單!$B:$H,MATCH($B138,學生名單!$G:$G,0),1),"")</f>
        <v>11057017A</v>
      </c>
      <c r="H138" s="154" t="str">
        <f>IFERROR(VLOOKUP($D138,大四學分表及訓練階段設定!$H$41:$K$82,4,FALSE),"")</f>
        <v>進階家庭醫學科見習 Family &amp; Community Medicine(advanced)</v>
      </c>
      <c r="I138" s="154" t="str">
        <f>IFERROR(VLOOKUP($D138,大四學分表及訓練階段設定!$H$41:$K$82,2,FALSE),"")</f>
        <v>家醫部Family Medicine</v>
      </c>
      <c r="J138" s="376">
        <v>45621</v>
      </c>
      <c r="K138" s="376">
        <v>45632</v>
      </c>
      <c r="L138" s="152"/>
      <c r="M138" s="152"/>
      <c r="N138" s="152"/>
    </row>
    <row r="139" spans="1:14" s="153" customFormat="1">
      <c r="A139" s="156"/>
      <c r="B139" s="150" t="s">
        <v>1029</v>
      </c>
      <c r="C139" s="150" t="s">
        <v>980</v>
      </c>
      <c r="D139" s="64" t="s">
        <v>800</v>
      </c>
      <c r="E139" s="150">
        <f>IFERROR(INDEX(學生名單!$B:$H,MATCH($B139,學生名單!$G:$G,0),5),"")</f>
        <v>9520</v>
      </c>
      <c r="F139" s="150" t="str">
        <f>IFERROR(INDEX(學生名單!$B:$H,MATCH($B139,學生名單!$G:$G,0),4),"")</f>
        <v>Sophia Obiajulum Dagbue</v>
      </c>
      <c r="G139" s="150" t="str">
        <f>IFERROR(INDEX(學生名單!$B:$H,MATCH($B139,學生名單!$G:$G,0),1),"")</f>
        <v>11057018A</v>
      </c>
      <c r="H139" s="154" t="str">
        <f>IFERROR(VLOOKUP($D139,大四學分表及訓練階段設定!$H$41:$K$82,4,FALSE),"")</f>
        <v>進階家庭醫學科見習 Family &amp; Community Medicine(advanced)</v>
      </c>
      <c r="I139" s="154" t="str">
        <f>IFERROR(VLOOKUP($D139,大四學分表及訓練階段設定!$H$41:$K$82,2,FALSE),"")</f>
        <v>家醫部Family Medicine</v>
      </c>
      <c r="J139" s="376">
        <v>45621</v>
      </c>
      <c r="K139" s="376">
        <v>45632</v>
      </c>
      <c r="L139" s="170"/>
      <c r="M139" s="152"/>
      <c r="N139" s="152"/>
    </row>
    <row r="140" spans="1:14" s="153" customFormat="1">
      <c r="A140" s="156"/>
      <c r="B140" s="150" t="s">
        <v>1025</v>
      </c>
      <c r="C140" s="150" t="s">
        <v>976</v>
      </c>
      <c r="D140" s="64" t="s">
        <v>800</v>
      </c>
      <c r="E140" s="150">
        <f>IFERROR(INDEX(學生名單!$B:$H,MATCH($B140,學生名單!$G:$G,0),5),"")</f>
        <v>9511</v>
      </c>
      <c r="F140" s="150" t="str">
        <f>IFERROR(INDEX(學生名單!$B:$H,MATCH($B140,學生名單!$G:$G,0),4),"")</f>
        <v>Tyrone J Debrum</v>
      </c>
      <c r="G140" s="150" t="str">
        <f>IFERROR(INDEX(學生名單!$B:$H,MATCH($B140,學生名單!$G:$G,0),1),"")</f>
        <v>11057020A</v>
      </c>
      <c r="H140" s="154" t="str">
        <f>IFERROR(VLOOKUP($D140,大四學分表及訓練階段設定!$H$41:$K$82,4,FALSE),"")</f>
        <v>進階家庭醫學科見習 Family &amp; Community Medicine(advanced)</v>
      </c>
      <c r="I140" s="154" t="str">
        <f>IFERROR(VLOOKUP($D140,大四學分表及訓練階段設定!$H$41:$K$82,2,FALSE),"")</f>
        <v>家醫部Family Medicine</v>
      </c>
      <c r="J140" s="376">
        <v>45621</v>
      </c>
      <c r="K140" s="376">
        <v>45632</v>
      </c>
      <c r="L140" s="170"/>
      <c r="M140" s="152"/>
      <c r="N140" s="152"/>
    </row>
    <row r="141" spans="1:14" s="153" customFormat="1">
      <c r="A141" s="156"/>
      <c r="B141" s="150" t="s">
        <v>1039</v>
      </c>
      <c r="C141" s="150" t="s">
        <v>990</v>
      </c>
      <c r="D141" s="64" t="s">
        <v>101</v>
      </c>
      <c r="E141" s="150">
        <f>IFERROR(INDEX(學生名單!$B:$H,MATCH($B141,學生名單!$G:$G,0),5),"")</f>
        <v>9522</v>
      </c>
      <c r="F141" s="150" t="str">
        <f>IFERROR(INDEX(學生名單!$B:$H,MATCH($B141,學生名單!$G:$G,0),4),"")</f>
        <v>Victor Henry Paez Medina</v>
      </c>
      <c r="G141" s="150" t="str">
        <f>IFERROR(INDEX(學生名單!$B:$H,MATCH($B141,學生名單!$G:$G,0),1),"")</f>
        <v>11057021A</v>
      </c>
      <c r="H141" s="154" t="str">
        <f>IFERROR(VLOOKUP($D141,大四學分表及訓練階段設定!$H$41:$K$82,4,FALSE),"")</f>
        <v>麻醉學見習 Anesthesiology</v>
      </c>
      <c r="I141" s="154" t="str">
        <f>IFERROR(VLOOKUP($D141,大四學分表及訓練階段設定!$H$41:$K$82,2,FALSE),"")</f>
        <v>麻醉部Anesthesiology</v>
      </c>
      <c r="J141" s="376">
        <v>45621</v>
      </c>
      <c r="K141" s="376">
        <v>45632</v>
      </c>
      <c r="L141" s="152"/>
      <c r="M141" s="152"/>
      <c r="N141" s="152"/>
    </row>
    <row r="142" spans="1:14" s="153" customFormat="1">
      <c r="A142" s="156"/>
      <c r="B142" s="150" t="s">
        <v>1042</v>
      </c>
      <c r="C142" s="150" t="s">
        <v>993</v>
      </c>
      <c r="D142" s="460" t="s">
        <v>1077</v>
      </c>
      <c r="E142" s="150">
        <f>IFERROR(INDEX(學生名單!$B:$H,MATCH($B142,學生名單!$G:$G,0),5),"")</f>
        <v>9508</v>
      </c>
      <c r="F142" s="150" t="str">
        <f>IFERROR(INDEX(學生名單!$B:$H,MATCH($B142,學生名單!$G:$G,0),4),"")</f>
        <v>Allyssa Zia Haywood</v>
      </c>
      <c r="G142" s="150" t="str">
        <f>IFERROR(INDEX(學生名單!$B:$H,MATCH($B142,學生名單!$G:$G,0),1),"")</f>
        <v>11057001A</v>
      </c>
      <c r="H142" s="154" t="str">
        <f>IFERROR(VLOOKUP($D142,大四學分表及訓練階段設定!$H$41:$K$82,4,FALSE),"")</f>
        <v xml:space="preserve">婦產科學見習 Obstetrics &amp; Gynecology </v>
      </c>
      <c r="I142" s="154" t="str">
        <f>IFERROR(VLOOKUP($D142,大四學分表及訓練階段設定!$H$41:$K$82,2,FALSE),"")</f>
        <v>婦產部Obstetrics &amp; Gynecology Dept.</v>
      </c>
      <c r="J142" s="376">
        <v>45635</v>
      </c>
      <c r="K142" s="376">
        <v>45674</v>
      </c>
      <c r="L142" s="152"/>
      <c r="M142" s="152"/>
      <c r="N142" s="152"/>
    </row>
    <row r="143" spans="1:14" s="153" customFormat="1">
      <c r="A143" s="156"/>
      <c r="B143" s="150" t="s">
        <v>1033</v>
      </c>
      <c r="C143" s="150" t="s">
        <v>984</v>
      </c>
      <c r="D143" s="460" t="s">
        <v>1078</v>
      </c>
      <c r="E143" s="150">
        <f>IFERROR(INDEX(學生名單!$B:$H,MATCH($B143,學生名單!$G:$G,0),5),"")</f>
        <v>9506</v>
      </c>
      <c r="F143" s="150" t="str">
        <f>IFERROR(INDEX(學生名單!$B:$H,MATCH($B143,學生名單!$G:$G,0),4),"")</f>
        <v>Araine Minelle Amy Sydela Humes</v>
      </c>
      <c r="G143" s="150" t="str">
        <f>IFERROR(INDEX(學生名單!$B:$H,MATCH($B143,學生名單!$G:$G,0),1),"")</f>
        <v>11057002A</v>
      </c>
      <c r="H143" s="154" t="str">
        <f>IFERROR(VLOOKUP($D143,大四學分表及訓練階段設定!$H$41:$K$82,4,FALSE),"")</f>
        <v xml:space="preserve">婦產科學見習 Obstetrics &amp; Gynecology </v>
      </c>
      <c r="I143" s="154" t="str">
        <f>IFERROR(VLOOKUP($D143,大四學分表及訓練階段設定!$H$41:$K$82,2,FALSE),"")</f>
        <v>婦產部Obstetrics &amp; Gynecology Dept.</v>
      </c>
      <c r="J143" s="376">
        <v>45635</v>
      </c>
      <c r="K143" s="376">
        <v>45674</v>
      </c>
      <c r="L143" s="152"/>
      <c r="M143" s="152"/>
      <c r="N143" s="152"/>
    </row>
    <row r="144" spans="1:14" s="153" customFormat="1">
      <c r="A144" s="156"/>
      <c r="B144" s="150" t="s">
        <v>1038</v>
      </c>
      <c r="C144" s="150" t="s">
        <v>989</v>
      </c>
      <c r="D144" s="460" t="s">
        <v>1076</v>
      </c>
      <c r="E144" s="150">
        <f>IFERROR(INDEX(學生名單!$B:$H,MATCH($B144,學生名單!$G:$G,0),5),"")</f>
        <v>9509</v>
      </c>
      <c r="F144" s="150" t="str">
        <f>IFERROR(INDEX(學生名單!$B:$H,MATCH($B144,學生名單!$G:$G,0),4),"")</f>
        <v>Britney Carmey Bernadine</v>
      </c>
      <c r="G144" s="150" t="str">
        <f>IFERROR(INDEX(學生名單!$B:$H,MATCH($B144,學生名單!$G:$G,0),1),"")</f>
        <v>11057003A</v>
      </c>
      <c r="H144" s="154" t="str">
        <f>IFERROR(VLOOKUP($D144,大四學分表及訓練階段設定!$H$41:$K$82,4,FALSE),"")</f>
        <v xml:space="preserve">婦產科學見習 Obstetrics &amp; Gynecology </v>
      </c>
      <c r="I144" s="154" t="str">
        <f>IFERROR(VLOOKUP($D144,大四學分表及訓練階段設定!$H$41:$K$82,2,FALSE),"")</f>
        <v>婦產部Obstetrics &amp; Gynecology Dept.</v>
      </c>
      <c r="J144" s="376">
        <v>45635</v>
      </c>
      <c r="K144" s="376">
        <v>45674</v>
      </c>
      <c r="L144" s="170"/>
      <c r="M144" s="152"/>
      <c r="N144" s="152"/>
    </row>
    <row r="145" spans="1:16" s="153" customFormat="1">
      <c r="A145" s="156"/>
      <c r="B145" s="150" t="s">
        <v>1035</v>
      </c>
      <c r="C145" s="150" t="s">
        <v>986</v>
      </c>
      <c r="D145" s="460" t="s">
        <v>596</v>
      </c>
      <c r="E145" s="150">
        <f>IFERROR(INDEX(學生名單!$B:$H,MATCH($B145,學生名單!$G:$G,0),5),"")</f>
        <v>9504</v>
      </c>
      <c r="F145" s="150" t="str">
        <f>IFERROR(INDEX(學生名單!$B:$H,MATCH($B145,學生名單!$G:$G,0),4),"")</f>
        <v>Gabriela Natalie Ochoa</v>
      </c>
      <c r="G145" s="150" t="str">
        <f>IFERROR(INDEX(學生名單!$B:$H,MATCH($B145,學生名單!$G:$G,0),1),"")</f>
        <v>11057007A</v>
      </c>
      <c r="H145" s="154" t="str">
        <f>IFERROR(VLOOKUP($D145,大四學分表及訓練階段設定!$H$41:$K$82,4,FALSE),"")</f>
        <v>麻醉學見習 Anesthesiology</v>
      </c>
      <c r="I145" s="154" t="str">
        <f>IFERROR(VLOOKUP($D145,大四學分表及訓練階段設定!$H$41:$K$82,2,FALSE),"")</f>
        <v>麻醉部Anesthesiology</v>
      </c>
      <c r="J145" s="376">
        <v>45635</v>
      </c>
      <c r="K145" s="376">
        <v>45646</v>
      </c>
      <c r="L145" s="152"/>
      <c r="M145" s="152"/>
      <c r="N145" s="152"/>
    </row>
    <row r="146" spans="1:16" s="339" customFormat="1">
      <c r="A146" s="156"/>
      <c r="B146" s="150" t="s">
        <v>1221</v>
      </c>
      <c r="C146" s="150" t="s">
        <v>992</v>
      </c>
      <c r="D146" s="460" t="s">
        <v>605</v>
      </c>
      <c r="E146" s="150">
        <f>IFERROR(INDEX(學生名單!$B:$H,MATCH($B146,學生名單!$G:$G,0),5),"")</f>
        <v>9516</v>
      </c>
      <c r="F146" s="150" t="str">
        <f>IFERROR(INDEX(學生名單!$B:$H,MATCH($B146,學生名單!$G:$G,0),4),"")</f>
        <v>Geraldo Fernando Puc</v>
      </c>
      <c r="G146" s="150" t="str">
        <f>IFERROR(INDEX(學生名單!$B:$H,MATCH($B146,學生名單!$G:$G,0),1),"")</f>
        <v>11057008A</v>
      </c>
      <c r="H146" s="154" t="str">
        <f>IFERROR(VLOOKUP($D146,大四學分表及訓練階段設定!$H$41:$K$82,4,FALSE),"")</f>
        <v>血液腫瘤見習 Hematology &amp; Oncology</v>
      </c>
      <c r="I146" s="154" t="str">
        <f>IFERROR(VLOOKUP($D146,大四學分表及訓練階段設定!$H$41:$K$82,2,FALSE),"")</f>
        <v>血液腫瘤科Hematology and Oncology</v>
      </c>
      <c r="J146" s="376">
        <v>45635</v>
      </c>
      <c r="K146" s="376">
        <v>45646</v>
      </c>
      <c r="L146" s="152"/>
      <c r="M146" s="152"/>
      <c r="N146" s="152"/>
      <c r="O146" s="153"/>
      <c r="P146" s="153"/>
    </row>
    <row r="147" spans="1:16" s="339" customFormat="1">
      <c r="A147" s="156"/>
      <c r="B147" s="150" t="s">
        <v>1026</v>
      </c>
      <c r="C147" s="150" t="s">
        <v>977</v>
      </c>
      <c r="D147" s="460" t="s">
        <v>596</v>
      </c>
      <c r="E147" s="150">
        <f>IFERROR(INDEX(學生名單!$B:$H,MATCH($B147,學生名單!$G:$G,0),5),"")</f>
        <v>9513</v>
      </c>
      <c r="F147" s="150" t="str">
        <f>IFERROR(INDEX(學生名單!$B:$H,MATCH($B147,學生名單!$G:$G,0),4),"")</f>
        <v>Isaure Omario Milian</v>
      </c>
      <c r="G147" s="150" t="str">
        <f>IFERROR(INDEX(學生名單!$B:$H,MATCH($B147,學生名單!$G:$G,0),1),"")</f>
        <v>11057009A</v>
      </c>
      <c r="H147" s="154" t="str">
        <f>IFERROR(VLOOKUP($D147,大四學分表及訓練階段設定!$H$41:$K$82,4,FALSE),"")</f>
        <v>麻醉學見習 Anesthesiology</v>
      </c>
      <c r="I147" s="154" t="str">
        <f>IFERROR(VLOOKUP($D147,大四學分表及訓練階段設定!$H$41:$K$82,2,FALSE),"")</f>
        <v>麻醉部Anesthesiology</v>
      </c>
      <c r="J147" s="376">
        <v>45635</v>
      </c>
      <c r="K147" s="376">
        <v>45646</v>
      </c>
      <c r="L147" s="152"/>
      <c r="M147" s="152"/>
      <c r="N147" s="152"/>
      <c r="O147" s="153"/>
      <c r="P147" s="153"/>
    </row>
    <row r="148" spans="1:16" s="339" customFormat="1">
      <c r="A148" s="156"/>
      <c r="B148" s="150" t="s">
        <v>1046</v>
      </c>
      <c r="C148" s="150" t="s">
        <v>997</v>
      </c>
      <c r="D148" s="460" t="s">
        <v>605</v>
      </c>
      <c r="E148" s="150">
        <f>IFERROR(INDEX(學生名單!$B:$H,MATCH($B148,學生名單!$G:$G,0),5),"")</f>
        <v>9505</v>
      </c>
      <c r="F148" s="150" t="str">
        <f>IFERROR(INDEX(學生名單!$B:$H,MATCH($B148,學生名單!$G:$G,0),4),"")</f>
        <v>Joel St. George Samuel</v>
      </c>
      <c r="G148" s="150" t="str">
        <f>IFERROR(INDEX(學生名單!$B:$H,MATCH($B148,學生名單!$G:$G,0),1),"")</f>
        <v>11057010A</v>
      </c>
      <c r="H148" s="154" t="str">
        <f>IFERROR(VLOOKUP($D148,大四學分表及訓練階段設定!$H$41:$K$82,4,FALSE),"")</f>
        <v>血液腫瘤見習 Hematology &amp; Oncology</v>
      </c>
      <c r="I148" s="154" t="str">
        <f>IFERROR(VLOOKUP($D148,大四學分表及訓練階段設定!$H$41:$K$82,2,FALSE),"")</f>
        <v>血液腫瘤科Hematology and Oncology</v>
      </c>
      <c r="J148" s="376">
        <v>45635</v>
      </c>
      <c r="K148" s="376">
        <v>45646</v>
      </c>
      <c r="L148" s="152"/>
      <c r="M148" s="152"/>
      <c r="N148" s="152"/>
      <c r="O148" s="153"/>
      <c r="P148" s="153"/>
    </row>
    <row r="149" spans="1:16" s="339" customFormat="1">
      <c r="A149" s="156"/>
      <c r="B149" s="150" t="s">
        <v>1031</v>
      </c>
      <c r="C149" s="150" t="s">
        <v>982</v>
      </c>
      <c r="D149" s="460" t="s">
        <v>698</v>
      </c>
      <c r="E149" s="150">
        <f>IFERROR(INDEX(學生名單!$B:$H,MATCH($B149,學生名單!$G:$G,0),5),"")</f>
        <v>9503</v>
      </c>
      <c r="F149" s="150" t="str">
        <f>IFERROR(INDEX(學生名單!$B:$H,MATCH($B149,學生名單!$G:$G,0),4),"")</f>
        <v>Kamal Lawrence Andrew</v>
      </c>
      <c r="G149" s="150" t="str">
        <f>IFERROR(INDEX(學生名單!$B:$H,MATCH($B149,學生名單!$G:$G,0),1),"")</f>
        <v>11057011A</v>
      </c>
      <c r="H149" s="154" t="str">
        <f>IFERROR(VLOOKUP($D149,大四學分表及訓練階段設定!$H$41:$K$82,4,FALSE),"")</f>
        <v>骨科學見習 Orthopedics</v>
      </c>
      <c r="I149" s="154" t="str">
        <f>IFERROR(VLOOKUP($D149,大四學分表及訓練階段設定!$H$41:$K$82,2,FALSE),"")</f>
        <v>骨科部Orthopedics Dept.</v>
      </c>
      <c r="J149" s="376">
        <v>45635</v>
      </c>
      <c r="K149" s="376">
        <v>45646</v>
      </c>
      <c r="L149" s="152"/>
      <c r="M149" s="152"/>
      <c r="N149" s="152"/>
      <c r="O149" s="153"/>
      <c r="P149" s="153"/>
    </row>
    <row r="150" spans="1:16" s="339" customFormat="1">
      <c r="A150" s="156"/>
      <c r="B150" s="150" t="s">
        <v>1034</v>
      </c>
      <c r="C150" s="150" t="s">
        <v>985</v>
      </c>
      <c r="D150" s="460" t="s">
        <v>712</v>
      </c>
      <c r="E150" s="150">
        <f>IFERROR(INDEX(學生名單!$B:$H,MATCH($B150,學生名單!$G:$G,0),5),"")</f>
        <v>9512</v>
      </c>
      <c r="F150" s="150" t="str">
        <f>IFERROR(INDEX(學生名單!$B:$H,MATCH($B150,學生名單!$G:$G,0),4),"")</f>
        <v>Kamau Rudo Straughan</v>
      </c>
      <c r="G150" s="150" t="str">
        <f>IFERROR(INDEX(學生名單!$B:$H,MATCH($B150,學生名單!$G:$G,0),1),"")</f>
        <v>11057012A</v>
      </c>
      <c r="H150" s="154" t="str">
        <f>IFERROR(VLOOKUP($D150,大四學分表及訓練階段設定!$H$41:$K$82,4,FALSE),"")</f>
        <v>大腸直腸外科 advance Surgery&gt;Colorectal Surgery</v>
      </c>
      <c r="I150" s="154" t="str">
        <f>IFERROR(VLOOKUP($D150,大四學分表及訓練階段設定!$H$41:$K$82,2,FALSE),"")</f>
        <v>大腸直腸外科Colon &amp; Rectal Surgery</v>
      </c>
      <c r="J150" s="376">
        <v>45635</v>
      </c>
      <c r="K150" s="376">
        <v>45646</v>
      </c>
      <c r="L150" s="152"/>
      <c r="M150" s="152"/>
      <c r="N150" s="152"/>
      <c r="O150" s="153"/>
      <c r="P150" s="153"/>
    </row>
    <row r="151" spans="1:16" s="339" customFormat="1">
      <c r="A151" s="156"/>
      <c r="B151" s="150" t="s">
        <v>1043</v>
      </c>
      <c r="C151" s="150" t="s">
        <v>994</v>
      </c>
      <c r="D151" s="460" t="s">
        <v>602</v>
      </c>
      <c r="E151" s="150">
        <f>IFERROR(INDEX(學生名單!$B:$H,MATCH($B151,學生名單!$G:$G,0),5),"")</f>
        <v>9507</v>
      </c>
      <c r="F151" s="150" t="str">
        <f>IFERROR(INDEX(學生名單!$B:$H,MATCH($B151,學生名單!$G:$G,0),4),"")</f>
        <v>Kevandra Niyah Cadle</v>
      </c>
      <c r="G151" s="150" t="str">
        <f>IFERROR(INDEX(學生名單!$B:$H,MATCH($B151,學生名單!$G:$G,0),1),"")</f>
        <v>11057013A</v>
      </c>
      <c r="H151" s="154" t="str">
        <f>IFERROR(VLOOKUP($D151,大四學分表及訓練階段設定!$H$41:$K$82,4,FALSE),"")</f>
        <v>兒科學見習 Pediatrics</v>
      </c>
      <c r="I151" s="154" t="str">
        <f>IFERROR(VLOOKUP($D151,大四學分表及訓練階段設定!$H$41:$K$82,2,FALSE),"")</f>
        <v>兒童醫學部Pediatric Medicine Dept.</v>
      </c>
      <c r="J151" s="376">
        <v>45635</v>
      </c>
      <c r="K151" s="376">
        <v>45674</v>
      </c>
      <c r="L151" s="152"/>
      <c r="M151" s="152"/>
      <c r="N151" s="152"/>
      <c r="O151" s="153"/>
      <c r="P151" s="153"/>
    </row>
    <row r="152" spans="1:16" s="339" customFormat="1">
      <c r="A152" s="158"/>
      <c r="B152" s="150" t="s">
        <v>1036</v>
      </c>
      <c r="C152" s="150" t="s">
        <v>987</v>
      </c>
      <c r="D152" s="460" t="s">
        <v>602</v>
      </c>
      <c r="E152" s="150">
        <f>IFERROR(INDEX(學生名單!$B:$H,MATCH($B152,學生名單!$G:$G,0),5),"")</f>
        <v>9521</v>
      </c>
      <c r="F152" s="150" t="str">
        <f>IFERROR(INDEX(學生名單!$B:$H,MATCH($B152,學生名單!$G:$G,0),4),"")</f>
        <v>Maria Jose Del Milagro Banegas Mejia</v>
      </c>
      <c r="G152" s="150" t="str">
        <f>IFERROR(INDEX(學生名單!$B:$H,MATCH($B152,學生名單!$G:$G,0),1),"")</f>
        <v>11057014A</v>
      </c>
      <c r="H152" s="154" t="str">
        <f>IFERROR(VLOOKUP($D152,大四學分表及訓練階段設定!$H$41:$K$82,4,FALSE),"")</f>
        <v>兒科學見習 Pediatrics</v>
      </c>
      <c r="I152" s="154" t="str">
        <f>IFERROR(VLOOKUP($D152,大四學分表及訓練階段設定!$H$41:$K$82,2,FALSE),"")</f>
        <v>兒童醫學部Pediatric Medicine Dept.</v>
      </c>
      <c r="J152" s="376">
        <v>45635</v>
      </c>
      <c r="K152" s="376">
        <v>45674</v>
      </c>
      <c r="L152" s="152"/>
      <c r="M152" s="152"/>
      <c r="N152" s="152"/>
      <c r="O152" s="153"/>
      <c r="P152" s="153"/>
    </row>
    <row r="153" spans="1:16" s="353" customFormat="1">
      <c r="A153" s="158"/>
      <c r="B153" s="150" t="s">
        <v>1037</v>
      </c>
      <c r="C153" s="150" t="s">
        <v>988</v>
      </c>
      <c r="D153" s="64" t="s">
        <v>1111</v>
      </c>
      <c r="E153" s="150">
        <f>IFERROR(INDEX(學生名單!$B:$H,MATCH($B153,學生名單!$G:$G,0),5),"")</f>
        <v>9515</v>
      </c>
      <c r="F153" s="150" t="str">
        <f>IFERROR(INDEX(學生名單!$B:$H,MATCH($B153,學生名單!$G:$G,0),4),"")</f>
        <v>Oscar Alejandro Avila Segura</v>
      </c>
      <c r="G153" s="150" t="str">
        <f>IFERROR(INDEX(學生名單!$B:$H,MATCH($B153,學生名單!$G:$G,0),1),"")</f>
        <v>11057015A</v>
      </c>
      <c r="H153" s="154" t="str">
        <f>IFERROR(VLOOKUP($D153,大四學分表及訓練階段設定!$H$41:$K$82,4,FALSE),"")</f>
        <v>皮膚科學見習 Dermatology</v>
      </c>
      <c r="I153" s="154" t="str">
        <f>IFERROR(VLOOKUP($D153,大四學分表及訓練階段設定!$H$41:$K$82,2,FALSE),"")</f>
        <v>皮膚科Dermatology</v>
      </c>
      <c r="J153" s="376">
        <v>45635</v>
      </c>
      <c r="K153" s="376">
        <v>45646</v>
      </c>
      <c r="L153" s="152"/>
      <c r="M153" s="152"/>
      <c r="N153" s="152"/>
      <c r="O153" s="153"/>
      <c r="P153" s="153"/>
    </row>
    <row r="154" spans="1:16" s="353" customFormat="1">
      <c r="A154" s="158"/>
      <c r="B154" s="150" t="s">
        <v>1044</v>
      </c>
      <c r="C154" s="150" t="s">
        <v>995</v>
      </c>
      <c r="D154" s="64" t="s">
        <v>625</v>
      </c>
      <c r="E154" s="150">
        <f>IFERROR(INDEX(學生名單!$B:$H,MATCH($B154,學生名單!$G:$G,0),5),"")</f>
        <v>9524</v>
      </c>
      <c r="F154" s="150" t="str">
        <f>IFERROR(INDEX(學生名單!$B:$H,MATCH($B154,學生名單!$G:$G,0),4),"")</f>
        <v>Sariah Hermina Joseph</v>
      </c>
      <c r="G154" s="150" t="str">
        <f>IFERROR(INDEX(學生名單!$B:$H,MATCH($B154,學生名單!$G:$G,0),1),"")</f>
        <v>11057016A</v>
      </c>
      <c r="H154" s="154" t="str">
        <f>IFERROR(VLOOKUP($D154,大四學分表及訓練階段設定!$H$41:$K$82,4,FALSE),"")</f>
        <v>新陳代謝科 advance Internal Medicine&gt;Endocrinology &amp; Metabolism</v>
      </c>
      <c r="I154" s="154" t="str">
        <f>IFERROR(VLOOKUP($D154,大四學分表及訓練階段設定!$H$41:$K$82,2,FALSE),"")</f>
        <v>新陳代謝科Metabolism</v>
      </c>
      <c r="J154" s="376">
        <v>45635</v>
      </c>
      <c r="K154" s="376">
        <v>45646</v>
      </c>
      <c r="L154" s="152"/>
      <c r="M154" s="152"/>
      <c r="N154" s="152"/>
      <c r="O154" s="153"/>
      <c r="P154" s="153"/>
    </row>
    <row r="155" spans="1:16" s="353" customFormat="1">
      <c r="A155" s="158"/>
      <c r="B155" s="150" t="s">
        <v>1032</v>
      </c>
      <c r="C155" s="150" t="s">
        <v>983</v>
      </c>
      <c r="D155" s="64" t="s">
        <v>625</v>
      </c>
      <c r="E155" s="150">
        <f>IFERROR(INDEX(學生名單!$B:$H,MATCH($B155,學生名單!$G:$G,0),5),"")</f>
        <v>9518</v>
      </c>
      <c r="F155" s="150" t="str">
        <f>IFERROR(INDEX(學生名單!$B:$H,MATCH($B155,學生名單!$G:$G,0),4),"")</f>
        <v>Sergio Kyler Joseph</v>
      </c>
      <c r="G155" s="150" t="str">
        <f>IFERROR(INDEX(學生名單!$B:$H,MATCH($B155,學生名單!$G:$G,0),1),"")</f>
        <v>11057017A</v>
      </c>
      <c r="H155" s="154" t="str">
        <f>IFERROR(VLOOKUP($D155,大四學分表及訓練階段設定!$H$41:$K$82,4,FALSE),"")</f>
        <v>新陳代謝科 advance Internal Medicine&gt;Endocrinology &amp; Metabolism</v>
      </c>
      <c r="I155" s="154" t="str">
        <f>IFERROR(VLOOKUP($D155,大四學分表及訓練階段設定!$H$41:$K$82,2,FALSE),"")</f>
        <v>新陳代謝科Metabolism</v>
      </c>
      <c r="J155" s="376">
        <v>45635</v>
      </c>
      <c r="K155" s="376">
        <v>45646</v>
      </c>
      <c r="L155" s="152"/>
      <c r="M155" s="152"/>
      <c r="N155" s="152"/>
      <c r="O155" s="153"/>
      <c r="P155" s="153"/>
    </row>
    <row r="156" spans="1:16" s="353" customFormat="1">
      <c r="A156" s="158"/>
      <c r="B156" s="150" t="s">
        <v>1029</v>
      </c>
      <c r="C156" s="150" t="s">
        <v>980</v>
      </c>
      <c r="D156" s="64" t="s">
        <v>602</v>
      </c>
      <c r="E156" s="150">
        <f>IFERROR(INDEX(學生名單!$B:$H,MATCH($B156,學生名單!$G:$G,0),5),"")</f>
        <v>9520</v>
      </c>
      <c r="F156" s="150" t="str">
        <f>IFERROR(INDEX(學生名單!$B:$H,MATCH($B156,學生名單!$G:$G,0),4),"")</f>
        <v>Sophia Obiajulum Dagbue</v>
      </c>
      <c r="G156" s="150" t="str">
        <f>IFERROR(INDEX(學生名單!$B:$H,MATCH($B156,學生名單!$G:$G,0),1),"")</f>
        <v>11057018A</v>
      </c>
      <c r="H156" s="154" t="str">
        <f>IFERROR(VLOOKUP($D156,大四學分表及訓練階段設定!$H$41:$K$82,4,FALSE),"")</f>
        <v>兒科學見習 Pediatrics</v>
      </c>
      <c r="I156" s="154" t="str">
        <f>IFERROR(VLOOKUP($D156,大四學分表及訓練階段設定!$H$41:$K$82,2,FALSE),"")</f>
        <v>兒童醫學部Pediatric Medicine Dept.</v>
      </c>
      <c r="J156" s="376">
        <v>45635</v>
      </c>
      <c r="K156" s="376">
        <v>45674</v>
      </c>
      <c r="L156" s="152"/>
      <c r="M156" s="152"/>
      <c r="N156" s="152"/>
      <c r="O156" s="153"/>
      <c r="P156" s="153"/>
    </row>
    <row r="157" spans="1:16" s="353" customFormat="1">
      <c r="A157" s="158"/>
      <c r="B157" s="150" t="s">
        <v>1030</v>
      </c>
      <c r="C157" s="150" t="s">
        <v>981</v>
      </c>
      <c r="D157" s="64" t="s">
        <v>596</v>
      </c>
      <c r="E157" s="150">
        <f>IFERROR(INDEX(學生名單!$B:$H,MATCH($B157,學生名單!$G:$G,0),5),"")</f>
        <v>9514</v>
      </c>
      <c r="F157" s="150" t="str">
        <f>IFERROR(INDEX(學生名單!$B:$H,MATCH($B157,學生名單!$G:$G,0),4),"")</f>
        <v>Tannyka Jodie John</v>
      </c>
      <c r="G157" s="150" t="str">
        <f>IFERROR(INDEX(學生名單!$B:$H,MATCH($B157,學生名單!$G:$G,0),1),"")</f>
        <v>11057019A</v>
      </c>
      <c r="H157" s="154" t="str">
        <f>IFERROR(VLOOKUP($D157,大四學分表及訓練階段設定!$H$41:$K$82,4,FALSE),"")</f>
        <v>麻醉學見習 Anesthesiology</v>
      </c>
      <c r="I157" s="154" t="str">
        <f>IFERROR(VLOOKUP($D157,大四學分表及訓練階段設定!$H$41:$K$82,2,FALSE),"")</f>
        <v>麻醉部Anesthesiology</v>
      </c>
      <c r="J157" s="376">
        <v>45635</v>
      </c>
      <c r="K157" s="376">
        <v>45646</v>
      </c>
      <c r="L157" s="152"/>
      <c r="M157" s="152"/>
      <c r="N157" s="152"/>
      <c r="O157" s="153"/>
      <c r="P157" s="153"/>
    </row>
    <row r="158" spans="1:16" s="353" customFormat="1">
      <c r="A158" s="158"/>
      <c r="B158" s="150" t="s">
        <v>1025</v>
      </c>
      <c r="C158" s="150" t="s">
        <v>976</v>
      </c>
      <c r="D158" s="64" t="s">
        <v>1077</v>
      </c>
      <c r="E158" s="150">
        <f>IFERROR(INDEX(學生名單!$B:$H,MATCH($B158,學生名單!$G:$G,0),5),"")</f>
        <v>9511</v>
      </c>
      <c r="F158" s="150" t="str">
        <f>IFERROR(INDEX(學生名單!$B:$H,MATCH($B158,學生名單!$G:$G,0),4),"")</f>
        <v>Tyrone J Debrum</v>
      </c>
      <c r="G158" s="150" t="str">
        <f>IFERROR(INDEX(學生名單!$B:$H,MATCH($B158,學生名單!$G:$G,0),1),"")</f>
        <v>11057020A</v>
      </c>
      <c r="H158" s="154" t="str">
        <f>IFERROR(VLOOKUP($D158,大四學分表及訓練階段設定!$H$41:$K$82,4,FALSE),"")</f>
        <v xml:space="preserve">婦產科學見習 Obstetrics &amp; Gynecology </v>
      </c>
      <c r="I158" s="154" t="str">
        <f>IFERROR(VLOOKUP($D158,大四學分表及訓練階段設定!$H$41:$K$82,2,FALSE),"")</f>
        <v>婦產部Obstetrics &amp; Gynecology Dept.</v>
      </c>
      <c r="J158" s="376">
        <v>45635</v>
      </c>
      <c r="K158" s="376">
        <v>45674</v>
      </c>
      <c r="L158" s="152"/>
      <c r="M158" s="152"/>
      <c r="N158" s="152"/>
      <c r="O158" s="153"/>
      <c r="P158" s="153"/>
    </row>
    <row r="159" spans="1:16" s="353" customFormat="1">
      <c r="A159" s="158"/>
      <c r="B159" s="150" t="s">
        <v>1039</v>
      </c>
      <c r="C159" s="150" t="s">
        <v>990</v>
      </c>
      <c r="D159" s="64" t="s">
        <v>602</v>
      </c>
      <c r="E159" s="150">
        <f>IFERROR(INDEX(學生名單!$B:$H,MATCH($B159,學生名單!$G:$G,0),5),"")</f>
        <v>9522</v>
      </c>
      <c r="F159" s="150" t="str">
        <f>IFERROR(INDEX(學生名單!$B:$H,MATCH($B159,學生名單!$G:$G,0),4),"")</f>
        <v>Victor Henry Paez Medina</v>
      </c>
      <c r="G159" s="150" t="str">
        <f>IFERROR(INDEX(學生名單!$B:$H,MATCH($B159,學生名單!$G:$G,0),1),"")</f>
        <v>11057021A</v>
      </c>
      <c r="H159" s="154" t="str">
        <f>IFERROR(VLOOKUP($D159,大四學分表及訓練階段設定!$H$41:$K$82,4,FALSE),"")</f>
        <v>兒科學見習 Pediatrics</v>
      </c>
      <c r="I159" s="154" t="str">
        <f>IFERROR(VLOOKUP($D159,大四學分表及訓練階段設定!$H$41:$K$82,2,FALSE),"")</f>
        <v>兒童醫學部Pediatric Medicine Dept.</v>
      </c>
      <c r="J159" s="376">
        <v>45635</v>
      </c>
      <c r="K159" s="376">
        <v>45674</v>
      </c>
      <c r="L159" s="152"/>
      <c r="M159" s="152"/>
      <c r="N159" s="152"/>
      <c r="O159" s="153"/>
      <c r="P159" s="153"/>
    </row>
    <row r="160" spans="1:16" s="353" customFormat="1">
      <c r="A160" s="158"/>
      <c r="B160" s="150" t="s">
        <v>1040</v>
      </c>
      <c r="C160" s="150" t="s">
        <v>991</v>
      </c>
      <c r="D160" s="64" t="s">
        <v>1121</v>
      </c>
      <c r="E160" s="150">
        <f>IFERROR(INDEX(學生名單!$B:$H,MATCH($B160,學生名單!$G:$G,0),5),"")</f>
        <v>9519</v>
      </c>
      <c r="F160" s="150" t="str">
        <f>IFERROR(INDEX(學生名單!$B:$H,MATCH($B160,學生名單!$G:$G,0),4),"")</f>
        <v>Victor Josue Matute Hernandez</v>
      </c>
      <c r="G160" s="150" t="str">
        <f>IFERROR(INDEX(學生名單!$B:$H,MATCH($B160,學生名單!$G:$G,0),1),"")</f>
        <v>11057022A</v>
      </c>
      <c r="H160" s="154" t="str">
        <f>IFERROR(VLOOKUP($D160,大四學分表及訓練階段設定!$H$41:$K$82,4,FALSE),"")</f>
        <v>神經學見習 Neurology</v>
      </c>
      <c r="I160" s="154" t="str">
        <f>IFERROR(VLOOKUP($D160,大四學分表及訓練階段設定!$H$41:$K$82,2,FALSE),"")</f>
        <v>神經科Neurology</v>
      </c>
      <c r="J160" s="376">
        <v>45635</v>
      </c>
      <c r="K160" s="376">
        <v>45646</v>
      </c>
      <c r="L160" s="152"/>
      <c r="M160" s="152"/>
      <c r="N160" s="152"/>
      <c r="O160" s="153"/>
      <c r="P160" s="153"/>
    </row>
    <row r="161" spans="1:16" s="339" customFormat="1">
      <c r="A161" s="158"/>
      <c r="B161" s="150" t="s">
        <v>1027</v>
      </c>
      <c r="C161" s="150" t="s">
        <v>978</v>
      </c>
      <c r="D161" s="460" t="s">
        <v>112</v>
      </c>
      <c r="E161" s="150">
        <f>IFERROR(INDEX(學生名單!$B:$H,MATCH($B161,學生名單!$G:$G,0),5),"")</f>
        <v>9510</v>
      </c>
      <c r="F161" s="150" t="str">
        <f>IFERROR(INDEX(學生名單!$B:$H,MATCH($B161,學生名單!$G:$G,0),4),"")</f>
        <v>Byron Meltel Silil</v>
      </c>
      <c r="G161" s="150" t="str">
        <f>IFERROR(INDEX(學生名單!$B:$H,MATCH($B161,學生名單!$G:$G,0),1),"")</f>
        <v>11057004A</v>
      </c>
      <c r="H161" s="154" t="str">
        <f>IFERROR(VLOOKUP($D161,大四學分表及訓練階段設定!$H$41:$K$82,4,FALSE),"")</f>
        <v>重症醫學見習 Critical Care Medicine</v>
      </c>
      <c r="I161" s="154" t="str">
        <f>IFERROR(VLOOKUP($D161,大四學分表及訓練階段設定!$H$41:$K$82,2,FALSE),"")</f>
        <v>重症醫學部Critical Care</v>
      </c>
      <c r="J161" s="376">
        <v>45649</v>
      </c>
      <c r="K161" s="376">
        <v>45660</v>
      </c>
      <c r="L161" s="152"/>
      <c r="M161" s="152"/>
      <c r="N161" s="152"/>
      <c r="O161" s="153"/>
      <c r="P161" s="153"/>
    </row>
    <row r="162" spans="1:16" s="339" customFormat="1">
      <c r="A162" s="158"/>
      <c r="B162" s="150" t="s">
        <v>1028</v>
      </c>
      <c r="C162" s="150" t="s">
        <v>979</v>
      </c>
      <c r="D162" s="460" t="s">
        <v>623</v>
      </c>
      <c r="E162" s="150">
        <f>IFERROR(INDEX(學生名單!$B:$H,MATCH($B162,學生名單!$G:$G,0),5),"")</f>
        <v>9523</v>
      </c>
      <c r="F162" s="150" t="str">
        <f>IFERROR(INDEX(學生名單!$B:$H,MATCH($B162,學生名單!$G:$G,0),4),"")</f>
        <v>Damari Rosalinda Tesucun</v>
      </c>
      <c r="G162" s="150" t="str">
        <f>IFERROR(INDEX(學生名單!$B:$H,MATCH($B162,學生名單!$G:$G,0),1),"")</f>
        <v>11057005A</v>
      </c>
      <c r="H162" s="154" t="str">
        <f>IFERROR(VLOOKUP($D162,大四學分表及訓練階段設定!$H$41:$K$82,4,FALSE),"")</f>
        <v>神經外科 advance Surgery&gt;NeuroSurgery</v>
      </c>
      <c r="I162" s="154" t="str">
        <f>IFERROR(VLOOKUP($D162,大四學分表及訓練階段設定!$H$41:$K$82,2,FALSE),"")</f>
        <v>神經外科Neurosurgery</v>
      </c>
      <c r="J162" s="376">
        <v>45649</v>
      </c>
      <c r="K162" s="376">
        <v>45660</v>
      </c>
      <c r="L162" s="152"/>
      <c r="M162" s="152"/>
      <c r="N162" s="152"/>
      <c r="O162" s="153"/>
      <c r="P162" s="153"/>
    </row>
    <row r="163" spans="1:16" s="153" customFormat="1">
      <c r="A163" s="158"/>
      <c r="B163" s="150" t="s">
        <v>1045</v>
      </c>
      <c r="C163" s="150" t="s">
        <v>996</v>
      </c>
      <c r="D163" s="460" t="s">
        <v>112</v>
      </c>
      <c r="E163" s="150">
        <f>IFERROR(INDEX(學生名單!$B:$H,MATCH($B163,學生名單!$G:$G,0),5),"")</f>
        <v>9517</v>
      </c>
      <c r="F163" s="150" t="str">
        <f>IFERROR(INDEX(學生名單!$B:$H,MATCH($B163,學生名單!$G:$G,0),4),"")</f>
        <v>Fay Naomi Bernard</v>
      </c>
      <c r="G163" s="150" t="str">
        <f>IFERROR(INDEX(學生名單!$B:$H,MATCH($B163,學生名單!$G:$G,0),1),"")</f>
        <v>11057006A</v>
      </c>
      <c r="H163" s="154" t="str">
        <f>IFERROR(VLOOKUP($D163,大四學分表及訓練階段設定!$H$41:$K$82,4,FALSE),"")</f>
        <v>重症醫學見習 Critical Care Medicine</v>
      </c>
      <c r="I163" s="154" t="str">
        <f>IFERROR(VLOOKUP($D163,大四學分表及訓練階段設定!$H$41:$K$82,2,FALSE),"")</f>
        <v>重症醫學部Critical Care</v>
      </c>
      <c r="J163" s="376">
        <v>45629</v>
      </c>
      <c r="K163" s="376">
        <v>45660</v>
      </c>
      <c r="L163" s="152"/>
      <c r="M163" s="152"/>
      <c r="N163" s="152"/>
    </row>
    <row r="164" spans="1:16" s="353" customFormat="1">
      <c r="A164" s="158"/>
      <c r="B164" s="150" t="s">
        <v>1035</v>
      </c>
      <c r="C164" s="150" t="s">
        <v>986</v>
      </c>
      <c r="D164" s="460" t="s">
        <v>130</v>
      </c>
      <c r="E164" s="150">
        <f>IFERROR(INDEX(學生名單!$B:$H,MATCH($B164,學生名單!$G:$G,0),5),"")</f>
        <v>9504</v>
      </c>
      <c r="F164" s="150" t="str">
        <f>IFERROR(INDEX(學生名單!$B:$H,MATCH($B164,學生名單!$G:$G,0),4),"")</f>
        <v>Gabriela Natalie Ochoa</v>
      </c>
      <c r="G164" s="150" t="str">
        <f>IFERROR(INDEX(學生名單!$B:$H,MATCH($B164,學生名單!$G:$G,0),1),"")</f>
        <v>11057007A</v>
      </c>
      <c r="H164" s="154" t="str">
        <f>IFERROR(VLOOKUP($D164,大四學分表及訓練階段設定!$H$41:$K$82,4,FALSE),"")</f>
        <v>急診學見習 Emergency</v>
      </c>
      <c r="I164" s="154" t="str">
        <f>IFERROR(VLOOKUP($D164,大四學分表及訓練階段設定!$H$41:$K$82,2,FALSE),"")</f>
        <v>急診醫學部Emergency Dept.</v>
      </c>
      <c r="J164" s="376">
        <v>45649</v>
      </c>
      <c r="K164" s="376">
        <v>45674</v>
      </c>
      <c r="L164" s="152"/>
      <c r="M164" s="152"/>
      <c r="N164" s="152"/>
      <c r="O164" s="153"/>
      <c r="P164" s="153"/>
    </row>
    <row r="165" spans="1:16" s="353" customFormat="1">
      <c r="A165" s="158"/>
      <c r="B165" s="150" t="s">
        <v>1221</v>
      </c>
      <c r="C165" s="150" t="s">
        <v>992</v>
      </c>
      <c r="D165" s="460" t="s">
        <v>130</v>
      </c>
      <c r="E165" s="150">
        <f>IFERROR(INDEX(學生名單!$B:$H,MATCH($B165,學生名單!$G:$G,0),5),"")</f>
        <v>9516</v>
      </c>
      <c r="F165" s="150" t="str">
        <f>IFERROR(INDEX(學生名單!$B:$H,MATCH($B165,學生名單!$G:$G,0),4),"")</f>
        <v>Geraldo Fernando Puc</v>
      </c>
      <c r="G165" s="150" t="str">
        <f>IFERROR(INDEX(學生名單!$B:$H,MATCH($B165,學生名單!$G:$G,0),1),"")</f>
        <v>11057008A</v>
      </c>
      <c r="H165" s="154" t="str">
        <f>IFERROR(VLOOKUP($D165,大四學分表及訓練階段設定!$H$41:$K$82,4,FALSE),"")</f>
        <v>急診學見習 Emergency</v>
      </c>
      <c r="I165" s="154" t="str">
        <f>IFERROR(VLOOKUP($D165,大四學分表及訓練階段設定!$H$41:$K$82,2,FALSE),"")</f>
        <v>急診醫學部Emergency Dept.</v>
      </c>
      <c r="J165" s="376">
        <v>45649</v>
      </c>
      <c r="K165" s="376">
        <v>45674</v>
      </c>
      <c r="L165" s="152"/>
      <c r="M165" s="152"/>
      <c r="N165" s="152"/>
      <c r="O165" s="153"/>
      <c r="P165" s="153"/>
    </row>
    <row r="166" spans="1:16" s="353" customFormat="1">
      <c r="A166" s="158"/>
      <c r="B166" s="150" t="s">
        <v>1026</v>
      </c>
      <c r="C166" s="150" t="s">
        <v>977</v>
      </c>
      <c r="D166" s="460" t="s">
        <v>130</v>
      </c>
      <c r="E166" s="150">
        <f>IFERROR(INDEX(學生名單!$B:$H,MATCH($B166,學生名單!$G:$G,0),5),"")</f>
        <v>9513</v>
      </c>
      <c r="F166" s="150" t="str">
        <f>IFERROR(INDEX(學生名單!$B:$H,MATCH($B166,學生名單!$G:$G,0),4),"")</f>
        <v>Isaure Omario Milian</v>
      </c>
      <c r="G166" s="150" t="str">
        <f>IFERROR(INDEX(學生名單!$B:$H,MATCH($B166,學生名單!$G:$G,0),1),"")</f>
        <v>11057009A</v>
      </c>
      <c r="H166" s="154" t="str">
        <f>IFERROR(VLOOKUP($D166,大四學分表及訓練階段設定!$H$41:$K$82,4,FALSE),"")</f>
        <v>急診學見習 Emergency</v>
      </c>
      <c r="I166" s="154" t="str">
        <f>IFERROR(VLOOKUP($D166,大四學分表及訓練階段設定!$H$41:$K$82,2,FALSE),"")</f>
        <v>急診醫學部Emergency Dept.</v>
      </c>
      <c r="J166" s="376">
        <v>45649</v>
      </c>
      <c r="K166" s="376">
        <v>45674</v>
      </c>
      <c r="L166" s="152"/>
      <c r="M166" s="152"/>
      <c r="N166" s="152"/>
      <c r="O166" s="153"/>
      <c r="P166" s="153"/>
    </row>
    <row r="167" spans="1:16" s="353" customFormat="1">
      <c r="A167" s="158"/>
      <c r="B167" s="150" t="s">
        <v>1046</v>
      </c>
      <c r="C167" s="150" t="s">
        <v>997</v>
      </c>
      <c r="D167" s="460" t="s">
        <v>132</v>
      </c>
      <c r="E167" s="150">
        <f>IFERROR(INDEX(學生名單!$B:$H,MATCH($B167,學生名單!$G:$G,0),5),"")</f>
        <v>9505</v>
      </c>
      <c r="F167" s="150" t="str">
        <f>IFERROR(INDEX(學生名單!$B:$H,MATCH($B167,學生名單!$G:$G,0),4),"")</f>
        <v>Joel St. George Samuel</v>
      </c>
      <c r="G167" s="150" t="str">
        <f>IFERROR(INDEX(學生名單!$B:$H,MATCH($B167,學生名單!$G:$G,0),1),"")</f>
        <v>11057010A</v>
      </c>
      <c r="H167" s="154" t="str">
        <f>IFERROR(VLOOKUP($D167,大四學分表及訓練階段設定!$H$41:$K$82,4,FALSE),"")</f>
        <v xml:space="preserve">精神醫學見習 Psychiatry </v>
      </c>
      <c r="I167" s="154" t="str">
        <f>IFERROR(VLOOKUP($D167,大四學分表及訓練階段設定!$H$41:$K$82,2,FALSE),"")</f>
        <v>精神科Psychiatry</v>
      </c>
      <c r="J167" s="376">
        <v>45649</v>
      </c>
      <c r="K167" s="376">
        <v>45674</v>
      </c>
      <c r="L167" s="152"/>
      <c r="M167" s="152"/>
      <c r="N167" s="152"/>
      <c r="O167" s="153"/>
      <c r="P167" s="153"/>
    </row>
    <row r="168" spans="1:16" s="353" customFormat="1">
      <c r="A168" s="158"/>
      <c r="B168" s="150" t="s">
        <v>1031</v>
      </c>
      <c r="C168" s="150" t="s">
        <v>982</v>
      </c>
      <c r="D168" s="460" t="s">
        <v>132</v>
      </c>
      <c r="E168" s="150">
        <f>IFERROR(INDEX(學生名單!$B:$H,MATCH($B168,學生名單!$G:$G,0),5),"")</f>
        <v>9503</v>
      </c>
      <c r="F168" s="150" t="str">
        <f>IFERROR(INDEX(學生名單!$B:$H,MATCH($B168,學生名單!$G:$G,0),4),"")</f>
        <v>Kamal Lawrence Andrew</v>
      </c>
      <c r="G168" s="150" t="str">
        <f>IFERROR(INDEX(學生名單!$B:$H,MATCH($B168,學生名單!$G:$G,0),1),"")</f>
        <v>11057011A</v>
      </c>
      <c r="H168" s="154" t="str">
        <f>IFERROR(VLOOKUP($D168,大四學分表及訓練階段設定!$H$41:$K$82,4,FALSE),"")</f>
        <v xml:space="preserve">精神醫學見習 Psychiatry </v>
      </c>
      <c r="I168" s="154" t="str">
        <f>IFERROR(VLOOKUP($D168,大四學分表及訓練階段設定!$H$41:$K$82,2,FALSE),"")</f>
        <v>精神科Psychiatry</v>
      </c>
      <c r="J168" s="376">
        <v>45629</v>
      </c>
      <c r="K168" s="376">
        <v>45674</v>
      </c>
      <c r="L168" s="152"/>
      <c r="M168" s="152"/>
      <c r="N168" s="152"/>
      <c r="O168" s="153"/>
      <c r="P168" s="153"/>
    </row>
    <row r="169" spans="1:16" s="353" customFormat="1">
      <c r="A169" s="158"/>
      <c r="B169" s="150" t="s">
        <v>1034</v>
      </c>
      <c r="C169" s="150" t="s">
        <v>985</v>
      </c>
      <c r="D169" s="460" t="s">
        <v>132</v>
      </c>
      <c r="E169" s="150">
        <f>IFERROR(INDEX(學生名單!$B:$H,MATCH($B169,學生名單!$G:$G,0),5),"")</f>
        <v>9512</v>
      </c>
      <c r="F169" s="150" t="str">
        <f>IFERROR(INDEX(學生名單!$B:$H,MATCH($B169,學生名單!$G:$G,0),4),"")</f>
        <v>Kamau Rudo Straughan</v>
      </c>
      <c r="G169" s="150" t="str">
        <f>IFERROR(INDEX(學生名單!$B:$H,MATCH($B169,學生名單!$G:$G,0),1),"")</f>
        <v>11057012A</v>
      </c>
      <c r="H169" s="154" t="str">
        <f>IFERROR(VLOOKUP($D169,大四學分表及訓練階段設定!$H$41:$K$82,4,FALSE),"")</f>
        <v xml:space="preserve">精神醫學見習 Psychiatry </v>
      </c>
      <c r="I169" s="154" t="str">
        <f>IFERROR(VLOOKUP($D169,大四學分表及訓練階段設定!$H$41:$K$82,2,FALSE),"")</f>
        <v>精神科Psychiatry</v>
      </c>
      <c r="J169" s="376">
        <v>45649</v>
      </c>
      <c r="K169" s="376">
        <v>45674</v>
      </c>
      <c r="L169" s="152"/>
      <c r="M169" s="152"/>
      <c r="N169" s="152"/>
      <c r="O169" s="153"/>
      <c r="P169" s="153"/>
    </row>
    <row r="170" spans="1:16" s="153" customFormat="1">
      <c r="A170" s="158"/>
      <c r="B170" s="150" t="s">
        <v>1037</v>
      </c>
      <c r="C170" s="150" t="s">
        <v>988</v>
      </c>
      <c r="D170" s="64" t="s">
        <v>1128</v>
      </c>
      <c r="E170" s="150">
        <f>IFERROR(INDEX(學生名單!$B:$H,MATCH($B170,學生名單!$G:$G,0),5),"")</f>
        <v>9515</v>
      </c>
      <c r="F170" s="150" t="str">
        <f>IFERROR(INDEX(學生名單!$B:$H,MATCH($B170,學生名單!$G:$G,0),4),"")</f>
        <v>Oscar Alejandro Avila Segura</v>
      </c>
      <c r="G170" s="150" t="str">
        <f>IFERROR(INDEX(學生名單!$B:$H,MATCH($B170,學生名單!$G:$G,0),1),"")</f>
        <v>11057015A</v>
      </c>
      <c r="H170" s="154" t="str">
        <f>IFERROR(VLOOKUP($D170,大四學分表及訓練階段設定!$H$41:$K$82,4,FALSE),"")</f>
        <v>影像醫學見習 Medical Imaging</v>
      </c>
      <c r="I170" s="154" t="str">
        <f>IFERROR(VLOOKUP($D170,大四學分表及訓練階段設定!$H$41:$K$82,2,FALSE),"")</f>
        <v>影像醫學部 Medical Imaging</v>
      </c>
      <c r="J170" s="376">
        <v>45649</v>
      </c>
      <c r="K170" s="376">
        <v>45660</v>
      </c>
      <c r="L170" s="152"/>
      <c r="M170" s="152"/>
      <c r="N170" s="152"/>
    </row>
    <row r="171" spans="1:16" s="153" customFormat="1">
      <c r="A171" s="158"/>
      <c r="B171" s="150" t="s">
        <v>1044</v>
      </c>
      <c r="C171" s="150" t="s">
        <v>995</v>
      </c>
      <c r="D171" s="64" t="s">
        <v>635</v>
      </c>
      <c r="E171" s="150">
        <f>IFERROR(INDEX(學生名單!$B:$H,MATCH($B171,學生名單!$G:$G,0),5),"")</f>
        <v>9524</v>
      </c>
      <c r="F171" s="150" t="str">
        <f>IFERROR(INDEX(學生名單!$B:$H,MATCH($B171,學生名單!$G:$G,0),4),"")</f>
        <v>Sariah Hermina Joseph</v>
      </c>
      <c r="G171" s="150" t="str">
        <f>IFERROR(INDEX(學生名單!$B:$H,MATCH($B171,學生名單!$G:$G,0),1),"")</f>
        <v>11057016A</v>
      </c>
      <c r="H171" s="154" t="str">
        <f>IFERROR(VLOOKUP($D171,大四學分表及訓練階段設定!$H$41:$K$82,4,FALSE),"")</f>
        <v>影像醫學見習 Medical Imaging</v>
      </c>
      <c r="I171" s="154" t="str">
        <f>IFERROR(VLOOKUP($D171,大四學分表及訓練階段設定!$H$41:$K$82,2,FALSE),"")</f>
        <v>影像醫學部 Medical Imaging</v>
      </c>
      <c r="J171" s="376">
        <v>45629</v>
      </c>
      <c r="K171" s="376">
        <v>45660</v>
      </c>
      <c r="L171" s="152"/>
      <c r="M171" s="152"/>
      <c r="N171" s="152"/>
    </row>
    <row r="172" spans="1:16" s="153" customFormat="1">
      <c r="A172" s="158"/>
      <c r="B172" s="150" t="s">
        <v>1032</v>
      </c>
      <c r="C172" s="150" t="s">
        <v>983</v>
      </c>
      <c r="D172" s="64" t="s">
        <v>623</v>
      </c>
      <c r="E172" s="150">
        <f>IFERROR(INDEX(學生名單!$B:$H,MATCH($B172,學生名單!$G:$G,0),5),"")</f>
        <v>9518</v>
      </c>
      <c r="F172" s="150" t="str">
        <f>IFERROR(INDEX(學生名單!$B:$H,MATCH($B172,學生名單!$G:$G,0),4),"")</f>
        <v>Sergio Kyler Joseph</v>
      </c>
      <c r="G172" s="150" t="str">
        <f>IFERROR(INDEX(學生名單!$B:$H,MATCH($B172,學生名單!$G:$G,0),1),"")</f>
        <v>11057017A</v>
      </c>
      <c r="H172" s="154" t="str">
        <f>IFERROR(VLOOKUP($D172,大四學分表及訓練階段設定!$H$41:$K$82,4,FALSE),"")</f>
        <v>神經外科 advance Surgery&gt;NeuroSurgery</v>
      </c>
      <c r="I172" s="154" t="str">
        <f>IFERROR(VLOOKUP($D172,大四學分表及訓練階段設定!$H$41:$K$82,2,FALSE),"")</f>
        <v>神經外科Neurosurgery</v>
      </c>
      <c r="J172" s="376">
        <v>45649</v>
      </c>
      <c r="K172" s="376">
        <v>45660</v>
      </c>
      <c r="L172" s="152"/>
      <c r="M172" s="152"/>
      <c r="N172" s="152"/>
    </row>
    <row r="173" spans="1:16" s="339" customFormat="1">
      <c r="A173" s="158"/>
      <c r="B173" s="150" t="s">
        <v>1030</v>
      </c>
      <c r="C173" s="150" t="s">
        <v>981</v>
      </c>
      <c r="D173" s="64" t="s">
        <v>605</v>
      </c>
      <c r="E173" s="150">
        <f>IFERROR(INDEX(學生名單!$B:$H,MATCH($B173,學生名單!$G:$G,0),5),"")</f>
        <v>9514</v>
      </c>
      <c r="F173" s="150" t="str">
        <f>IFERROR(INDEX(學生名單!$B:$H,MATCH($B173,學生名單!$G:$G,0),4),"")</f>
        <v>Tannyka Jodie John</v>
      </c>
      <c r="G173" s="150" t="str">
        <f>IFERROR(INDEX(學生名單!$B:$H,MATCH($B173,學生名單!$G:$G,0),1),"")</f>
        <v>11057019A</v>
      </c>
      <c r="H173" s="154" t="str">
        <f>IFERROR(VLOOKUP($D173,大四學分表及訓練階段設定!$H$41:$K$82,4,FALSE),"")</f>
        <v>血液腫瘤見習 Hematology &amp; Oncology</v>
      </c>
      <c r="I173" s="154" t="str">
        <f>IFERROR(VLOOKUP($D173,大四學分表及訓練階段設定!$H$41:$K$82,2,FALSE),"")</f>
        <v>血液腫瘤科Hematology and Oncology</v>
      </c>
      <c r="J173" s="376">
        <v>45649</v>
      </c>
      <c r="K173" s="376">
        <v>45660</v>
      </c>
      <c r="L173" s="152"/>
      <c r="M173" s="152"/>
      <c r="N173" s="152"/>
      <c r="O173" s="153"/>
      <c r="P173" s="153"/>
    </row>
    <row r="174" spans="1:16" s="353" customFormat="1">
      <c r="A174" s="158"/>
      <c r="B174" s="150" t="s">
        <v>1040</v>
      </c>
      <c r="C174" s="150" t="s">
        <v>991</v>
      </c>
      <c r="D174" s="64" t="s">
        <v>605</v>
      </c>
      <c r="E174" s="150">
        <f>IFERROR(INDEX(學生名單!$B:$H,MATCH($B174,學生名單!$G:$G,0),5),"")</f>
        <v>9519</v>
      </c>
      <c r="F174" s="150" t="str">
        <f>IFERROR(INDEX(學生名單!$B:$H,MATCH($B174,學生名單!$G:$G,0),4),"")</f>
        <v>Victor Josue Matute Hernandez</v>
      </c>
      <c r="G174" s="150" t="str">
        <f>IFERROR(INDEX(學生名單!$B:$H,MATCH($B174,學生名單!$G:$G,0),1),"")</f>
        <v>11057022A</v>
      </c>
      <c r="H174" s="154" t="str">
        <f>IFERROR(VLOOKUP($D174,大四學分表及訓練階段設定!$H$41:$K$82,4,FALSE),"")</f>
        <v>血液腫瘤見習 Hematology &amp; Oncology</v>
      </c>
      <c r="I174" s="154" t="str">
        <f>IFERROR(VLOOKUP($D174,大四學分表及訓練階段設定!$H$41:$K$82,2,FALSE),"")</f>
        <v>血液腫瘤科Hematology and Oncology</v>
      </c>
      <c r="J174" s="376">
        <v>45629</v>
      </c>
      <c r="K174" s="376">
        <v>45660</v>
      </c>
      <c r="L174" s="152"/>
      <c r="M174" s="152"/>
      <c r="N174" s="152"/>
      <c r="O174" s="153"/>
      <c r="P174" s="153"/>
    </row>
    <row r="175" spans="1:16" s="353" customFormat="1">
      <c r="A175" s="158"/>
      <c r="B175" s="150" t="s">
        <v>1027</v>
      </c>
      <c r="C175" s="150" t="s">
        <v>978</v>
      </c>
      <c r="D175" s="460" t="s">
        <v>105</v>
      </c>
      <c r="E175" s="150">
        <f>IFERROR(INDEX(學生名單!$B:$H,MATCH($B175,學生名單!$G:$G,0),5),"")</f>
        <v>9510</v>
      </c>
      <c r="F175" s="150" t="str">
        <f>IFERROR(INDEX(學生名單!$B:$H,MATCH($B175,學生名單!$G:$G,0),4),"")</f>
        <v>Byron Meltel Silil</v>
      </c>
      <c r="G175" s="150" t="str">
        <f>IFERROR(INDEX(學生名單!$B:$H,MATCH($B175,學生名單!$G:$G,0),1),"")</f>
        <v>11057004A</v>
      </c>
      <c r="H175" s="154" t="str">
        <f>IFERROR(VLOOKUP($D175,大四學分表及訓練階段設定!$H$41:$K$82,4,FALSE),"")</f>
        <v>皮膚科學見習 Dermatology</v>
      </c>
      <c r="I175" s="154" t="str">
        <f>IFERROR(VLOOKUP($D175,大四學分表及訓練階段設定!$H$41:$K$82,2,FALSE),"")</f>
        <v>皮膚科Dermatology</v>
      </c>
      <c r="J175" s="499">
        <v>45663</v>
      </c>
      <c r="K175" s="376">
        <v>45674</v>
      </c>
      <c r="L175" s="152"/>
      <c r="M175" s="152"/>
      <c r="N175" s="152"/>
      <c r="O175" s="153"/>
      <c r="P175" s="153"/>
    </row>
    <row r="176" spans="1:16" s="353" customFormat="1">
      <c r="A176" s="158"/>
      <c r="B176" s="150" t="s">
        <v>1028</v>
      </c>
      <c r="C176" s="150" t="s">
        <v>979</v>
      </c>
      <c r="D176" s="460" t="s">
        <v>1111</v>
      </c>
      <c r="E176" s="150">
        <f>IFERROR(INDEX(學生名單!$B:$H,MATCH($B176,學生名單!$G:$G,0),5),"")</f>
        <v>9523</v>
      </c>
      <c r="F176" s="150" t="str">
        <f>IFERROR(INDEX(學生名單!$B:$H,MATCH($B176,學生名單!$G:$G,0),4),"")</f>
        <v>Damari Rosalinda Tesucun</v>
      </c>
      <c r="G176" s="150" t="str">
        <f>IFERROR(INDEX(學生名單!$B:$H,MATCH($B176,學生名單!$G:$G,0),1),"")</f>
        <v>11057005A</v>
      </c>
      <c r="H176" s="154" t="str">
        <f>IFERROR(VLOOKUP($D176,大四學分表及訓練階段設定!$H$41:$K$82,4,FALSE),"")</f>
        <v>皮膚科學見習 Dermatology</v>
      </c>
      <c r="I176" s="154" t="str">
        <f>IFERROR(VLOOKUP($D176,大四學分表及訓練階段設定!$H$41:$K$82,2,FALSE),"")</f>
        <v>皮膚科Dermatology</v>
      </c>
      <c r="J176" s="499">
        <v>45663</v>
      </c>
      <c r="K176" s="376">
        <v>45674</v>
      </c>
      <c r="L176" s="152"/>
      <c r="M176" s="152"/>
      <c r="N176" s="152"/>
      <c r="O176" s="153"/>
      <c r="P176" s="153"/>
    </row>
    <row r="177" spans="1:16" s="353" customFormat="1">
      <c r="A177" s="158"/>
      <c r="B177" s="150" t="s">
        <v>1045</v>
      </c>
      <c r="C177" s="150" t="s">
        <v>996</v>
      </c>
      <c r="D177" s="460" t="s">
        <v>1111</v>
      </c>
      <c r="E177" s="150">
        <f>IFERROR(INDEX(學生名單!$B:$H,MATCH($B177,學生名單!$G:$G,0),5),"")</f>
        <v>9517</v>
      </c>
      <c r="F177" s="150" t="str">
        <f>IFERROR(INDEX(學生名單!$B:$H,MATCH($B177,學生名單!$G:$G,0),4),"")</f>
        <v>Fay Naomi Bernard</v>
      </c>
      <c r="G177" s="150" t="str">
        <f>IFERROR(INDEX(學生名單!$B:$H,MATCH($B177,學生名單!$G:$G,0),1),"")</f>
        <v>11057006A</v>
      </c>
      <c r="H177" s="154" t="str">
        <f>IFERROR(VLOOKUP($D177,大四學分表及訓練階段設定!$H$41:$K$82,4,FALSE),"")</f>
        <v>皮膚科學見習 Dermatology</v>
      </c>
      <c r="I177" s="154" t="str">
        <f>IFERROR(VLOOKUP($D177,大四學分表及訓練階段設定!$H$41:$K$82,2,FALSE),"")</f>
        <v>皮膚科Dermatology</v>
      </c>
      <c r="J177" s="499">
        <v>45663</v>
      </c>
      <c r="K177" s="376">
        <v>45674</v>
      </c>
      <c r="L177" s="152"/>
      <c r="M177" s="152"/>
      <c r="N177" s="152"/>
      <c r="O177" s="153"/>
      <c r="P177" s="153"/>
    </row>
    <row r="178" spans="1:16" s="353" customFormat="1">
      <c r="A178" s="158"/>
      <c r="B178" s="150" t="s">
        <v>1037</v>
      </c>
      <c r="C178" s="150" t="s">
        <v>988</v>
      </c>
      <c r="D178" s="64" t="s">
        <v>1116</v>
      </c>
      <c r="E178" s="150">
        <f>IFERROR(INDEX(學生名單!$B:$H,MATCH($B178,學生名單!$G:$G,0),5),"")</f>
        <v>9515</v>
      </c>
      <c r="F178" s="150" t="str">
        <f>IFERROR(INDEX(學生名單!$B:$H,MATCH($B178,學生名單!$G:$G,0),4),"")</f>
        <v>Oscar Alejandro Avila Segura</v>
      </c>
      <c r="G178" s="150" t="str">
        <f>IFERROR(INDEX(學生名單!$B:$H,MATCH($B178,學生名單!$G:$G,0),1),"")</f>
        <v>11057015A</v>
      </c>
      <c r="H178" s="154" t="str">
        <f>IFERROR(VLOOKUP($D178,大四學分表及訓練階段設定!$H$41:$K$82,4,FALSE),"")</f>
        <v>血液腫瘤見習 Hematology &amp; Oncology</v>
      </c>
      <c r="I178" s="154" t="str">
        <f>IFERROR(VLOOKUP($D178,大四學分表及訓練階段設定!$H$41:$K$82,2,FALSE),"")</f>
        <v>血液腫瘤科Hematology and Oncology</v>
      </c>
      <c r="J178" s="499">
        <v>45663</v>
      </c>
      <c r="K178" s="376">
        <v>45674</v>
      </c>
      <c r="L178" s="152"/>
      <c r="M178" s="152"/>
      <c r="N178" s="152"/>
      <c r="O178" s="153"/>
      <c r="P178" s="153"/>
    </row>
    <row r="179" spans="1:16" s="353" customFormat="1">
      <c r="A179" s="158"/>
      <c r="B179" s="150" t="s">
        <v>1044</v>
      </c>
      <c r="C179" s="150" t="s">
        <v>995</v>
      </c>
      <c r="D179" s="64" t="s">
        <v>1219</v>
      </c>
      <c r="E179" s="150">
        <f>IFERROR(INDEX(學生名單!$B:$H,MATCH($B179,學生名單!$G:$G,0),5),"")</f>
        <v>9524</v>
      </c>
      <c r="F179" s="150" t="str">
        <f>IFERROR(INDEX(學生名單!$B:$H,MATCH($B179,學生名單!$G:$G,0),4),"")</f>
        <v>Sariah Hermina Joseph</v>
      </c>
      <c r="G179" s="150" t="str">
        <f>IFERROR(INDEX(學生名單!$B:$H,MATCH($B179,學生名單!$G:$G,0),1),"")</f>
        <v>11057016A</v>
      </c>
      <c r="H179" s="154" t="str">
        <f>IFERROR(VLOOKUP($D179,大四學分表及訓練階段設定!$H$41:$K$82,4,FALSE),"")</f>
        <v>解剖病理學見習 Pathology</v>
      </c>
      <c r="I179" s="154" t="str">
        <f>IFERROR(VLOOKUP($D179,大四學分表及訓練階段設定!$H$41:$K$82,2,FALSE),"")</f>
        <v>解剖病理學見習 Pathology</v>
      </c>
      <c r="J179" s="499">
        <v>45663</v>
      </c>
      <c r="K179" s="376">
        <v>45674</v>
      </c>
      <c r="L179" s="152"/>
      <c r="M179" s="152"/>
      <c r="N179" s="152"/>
      <c r="O179" s="153"/>
      <c r="P179" s="153"/>
    </row>
    <row r="180" spans="1:16" s="353" customFormat="1">
      <c r="A180" s="158"/>
      <c r="B180" s="150" t="s">
        <v>1032</v>
      </c>
      <c r="C180" s="150" t="s">
        <v>983</v>
      </c>
      <c r="D180" s="64" t="s">
        <v>1116</v>
      </c>
      <c r="E180" s="150">
        <f>IFERROR(INDEX(學生名單!$B:$H,MATCH($B180,學生名單!$G:$G,0),5),"")</f>
        <v>9518</v>
      </c>
      <c r="F180" s="150" t="str">
        <f>IFERROR(INDEX(學生名單!$B:$H,MATCH($B180,學生名單!$G:$G,0),4),"")</f>
        <v>Sergio Kyler Joseph</v>
      </c>
      <c r="G180" s="150" t="str">
        <f>IFERROR(INDEX(學生名單!$B:$H,MATCH($B180,學生名單!$G:$G,0),1),"")</f>
        <v>11057017A</v>
      </c>
      <c r="H180" s="154" t="str">
        <f>IFERROR(VLOOKUP($D180,大四學分表及訓練階段設定!$H$41:$K$82,4,FALSE),"")</f>
        <v>血液腫瘤見習 Hematology &amp; Oncology</v>
      </c>
      <c r="I180" s="154" t="str">
        <f>IFERROR(VLOOKUP($D180,大四學分表及訓練階段設定!$H$41:$K$82,2,FALSE),"")</f>
        <v>血液腫瘤科Hematology and Oncology</v>
      </c>
      <c r="J180" s="499">
        <v>45663</v>
      </c>
      <c r="K180" s="376">
        <v>45674</v>
      </c>
      <c r="L180" s="152"/>
      <c r="M180" s="152"/>
      <c r="N180" s="152"/>
      <c r="O180" s="153"/>
      <c r="P180" s="153"/>
    </row>
    <row r="181" spans="1:16" s="353" customFormat="1">
      <c r="A181" s="158"/>
      <c r="B181" s="150" t="s">
        <v>1030</v>
      </c>
      <c r="C181" s="150" t="s">
        <v>981</v>
      </c>
      <c r="D181" s="64" t="s">
        <v>1140</v>
      </c>
      <c r="E181" s="150">
        <f>IFERROR(INDEX(學生名單!$B:$H,MATCH($B181,學生名單!$G:$G,0),5),"")</f>
        <v>9514</v>
      </c>
      <c r="F181" s="150" t="str">
        <f>IFERROR(INDEX(學生名單!$B:$H,MATCH($B181,學生名單!$G:$G,0),4),"")</f>
        <v>Tannyka Jodie John</v>
      </c>
      <c r="G181" s="150" t="str">
        <f>IFERROR(INDEX(學生名單!$B:$H,MATCH($B181,學生名單!$G:$G,0),1),"")</f>
        <v>11057019A</v>
      </c>
      <c r="H181" s="154" t="str">
        <f>IFERROR(VLOOKUP($D181,大四學分表及訓練階段設定!$H$41:$K$82,4,FALSE),"")</f>
        <v>解剖病理學見習 Pathology</v>
      </c>
      <c r="I181" s="154" t="str">
        <f>IFERROR(VLOOKUP($D181,大四學分表及訓練階段設定!$H$41:$K$82,2,FALSE),"")</f>
        <v>解剖病理學見習 Pathology</v>
      </c>
      <c r="J181" s="499">
        <v>45663</v>
      </c>
      <c r="K181" s="376">
        <v>45674</v>
      </c>
      <c r="L181" s="152"/>
      <c r="M181" s="152"/>
      <c r="N181" s="152"/>
      <c r="O181" s="153"/>
      <c r="P181" s="153"/>
    </row>
    <row r="182" spans="1:16" s="153" customFormat="1">
      <c r="A182" s="158"/>
      <c r="B182" s="150" t="s">
        <v>1040</v>
      </c>
      <c r="C182" s="150" t="s">
        <v>991</v>
      </c>
      <c r="D182" s="64" t="s">
        <v>1140</v>
      </c>
      <c r="E182" s="150">
        <f>IFERROR(INDEX(學生名單!$B:$H,MATCH($B182,學生名單!$G:$G,0),5),"")</f>
        <v>9519</v>
      </c>
      <c r="F182" s="150" t="str">
        <f>IFERROR(INDEX(學生名單!$B:$H,MATCH($B182,學生名單!$G:$G,0),4),"")</f>
        <v>Victor Josue Matute Hernandez</v>
      </c>
      <c r="G182" s="150" t="str">
        <f>IFERROR(INDEX(學生名單!$B:$H,MATCH($B182,學生名單!$G:$G,0),1),"")</f>
        <v>11057022A</v>
      </c>
      <c r="H182" s="154" t="str">
        <f>IFERROR(VLOOKUP($D182,大四學分表及訓練階段設定!$H$41:$K$82,4,FALSE),"")</f>
        <v>解剖病理學見習 Pathology</v>
      </c>
      <c r="I182" s="154" t="str">
        <f>IFERROR(VLOOKUP($D182,大四學分表及訓練階段設定!$H$41:$K$82,2,FALSE),"")</f>
        <v>解剖病理學見習 Pathology</v>
      </c>
      <c r="J182" s="499">
        <v>45663</v>
      </c>
      <c r="K182" s="376">
        <v>45674</v>
      </c>
      <c r="L182" s="152"/>
      <c r="M182" s="152"/>
      <c r="N182" s="152"/>
    </row>
    <row r="183" spans="1:16" s="153" customFormat="1">
      <c r="A183" s="158"/>
      <c r="B183" s="150" t="s">
        <v>1042</v>
      </c>
      <c r="C183" s="150" t="s">
        <v>993</v>
      </c>
      <c r="D183" s="460" t="s">
        <v>112</v>
      </c>
      <c r="E183" s="150">
        <f>IFERROR(INDEX(學生名單!$B:$H,MATCH($B183,學生名單!$G:$G,0),5),"")</f>
        <v>9508</v>
      </c>
      <c r="F183" s="150" t="str">
        <f>IFERROR(INDEX(學生名單!$B:$H,MATCH($B183,學生名單!$G:$G,0),4),"")</f>
        <v>Allyssa Zia Haywood</v>
      </c>
      <c r="G183" s="150" t="str">
        <f>IFERROR(INDEX(學生名單!$B:$H,MATCH($B183,學生名單!$G:$G,0),1),"")</f>
        <v>11057001A</v>
      </c>
      <c r="H183" s="154" t="str">
        <f>IFERROR(VLOOKUP($D183,大四學分表及訓練階段設定!$H$41:$K$82,4,FALSE),"")</f>
        <v>重症醫學見習 Critical Care Medicine</v>
      </c>
      <c r="I183" s="154" t="str">
        <f>IFERROR(VLOOKUP($D183,大四學分表及訓練階段設定!$H$41:$K$82,2,FALSE),"")</f>
        <v>重症醫學部Critical Care</v>
      </c>
      <c r="J183" s="376">
        <v>45698</v>
      </c>
      <c r="K183" s="376">
        <v>45709</v>
      </c>
      <c r="L183" s="152"/>
      <c r="M183" s="152"/>
      <c r="N183" s="152"/>
    </row>
    <row r="184" spans="1:16" s="153" customFormat="1">
      <c r="A184" s="158"/>
      <c r="B184" s="150" t="s">
        <v>1033</v>
      </c>
      <c r="C184" s="150" t="s">
        <v>984</v>
      </c>
      <c r="D184" s="460" t="s">
        <v>101</v>
      </c>
      <c r="E184" s="150">
        <f>IFERROR(INDEX(學生名單!$B:$H,MATCH($B184,學生名單!$G:$G,0),5),"")</f>
        <v>9506</v>
      </c>
      <c r="F184" s="150" t="str">
        <f>IFERROR(INDEX(學生名單!$B:$H,MATCH($B184,學生名單!$G:$G,0),4),"")</f>
        <v>Araine Minelle Amy Sydela Humes</v>
      </c>
      <c r="G184" s="150" t="str">
        <f>IFERROR(INDEX(學生名單!$B:$H,MATCH($B184,學生名單!$G:$G,0),1),"")</f>
        <v>11057002A</v>
      </c>
      <c r="H184" s="154" t="str">
        <f>IFERROR(VLOOKUP($D184,大四學分表及訓練階段設定!$H$41:$K$82,4,FALSE),"")</f>
        <v>麻醉學見習 Anesthesiology</v>
      </c>
      <c r="I184" s="154" t="str">
        <f>IFERROR(VLOOKUP($D184,大四學分表及訓練階段設定!$H$41:$K$82,2,FALSE),"")</f>
        <v>麻醉部Anesthesiology</v>
      </c>
      <c r="J184" s="376">
        <v>45698</v>
      </c>
      <c r="K184" s="376">
        <v>45709</v>
      </c>
      <c r="L184" s="152"/>
      <c r="M184" s="152"/>
      <c r="N184" s="152"/>
    </row>
    <row r="185" spans="1:16" s="353" customFormat="1">
      <c r="A185" s="158"/>
      <c r="B185" s="150" t="s">
        <v>1038</v>
      </c>
      <c r="C185" s="150" t="s">
        <v>989</v>
      </c>
      <c r="D185" s="460" t="s">
        <v>101</v>
      </c>
      <c r="E185" s="150">
        <f>IFERROR(INDEX(學生名單!$B:$H,MATCH($B185,學生名單!$G:$G,0),5),"")</f>
        <v>9509</v>
      </c>
      <c r="F185" s="150" t="str">
        <f>IFERROR(INDEX(學生名單!$B:$H,MATCH($B185,學生名單!$G:$G,0),4),"")</f>
        <v>Britney Carmey Bernadine</v>
      </c>
      <c r="G185" s="150" t="str">
        <f>IFERROR(INDEX(學生名單!$B:$H,MATCH($B185,學生名單!$G:$G,0),1),"")</f>
        <v>11057003A</v>
      </c>
      <c r="H185" s="154" t="str">
        <f>IFERROR(VLOOKUP($D185,大四學分表及訓練階段設定!$H$41:$K$82,4,FALSE),"")</f>
        <v>麻醉學見習 Anesthesiology</v>
      </c>
      <c r="I185" s="154" t="str">
        <f>IFERROR(VLOOKUP($D185,大四學分表及訓練階段設定!$H$41:$K$82,2,FALSE),"")</f>
        <v>麻醉部Anesthesiology</v>
      </c>
      <c r="J185" s="376">
        <v>45698</v>
      </c>
      <c r="K185" s="376">
        <v>45709</v>
      </c>
      <c r="L185" s="152"/>
      <c r="M185" s="152"/>
      <c r="N185" s="152"/>
      <c r="O185" s="153"/>
      <c r="P185" s="153"/>
    </row>
    <row r="186" spans="1:16" s="353" customFormat="1">
      <c r="A186" s="158"/>
      <c r="B186" s="150" t="s">
        <v>1027</v>
      </c>
      <c r="C186" s="150" t="s">
        <v>978</v>
      </c>
      <c r="D186" s="460" t="s">
        <v>1076</v>
      </c>
      <c r="E186" s="150">
        <f>IFERROR(INDEX(學生名單!$B:$H,MATCH($B186,學生名單!$G:$G,0),5),"")</f>
        <v>9510</v>
      </c>
      <c r="F186" s="150" t="str">
        <f>IFERROR(INDEX(學生名單!$B:$H,MATCH($B186,學生名單!$G:$G,0),4),"")</f>
        <v>Byron Meltel Silil</v>
      </c>
      <c r="G186" s="150" t="str">
        <f>IFERROR(INDEX(學生名單!$B:$H,MATCH($B186,學生名單!$G:$G,0),1),"")</f>
        <v>11057004A</v>
      </c>
      <c r="H186" s="154" t="str">
        <f>IFERROR(VLOOKUP($D186,大四學分表及訓練階段設定!$H$41:$K$82,4,FALSE),"")</f>
        <v xml:space="preserve">婦產科學見習 Obstetrics &amp; Gynecology </v>
      </c>
      <c r="I186" s="154" t="str">
        <f>IFERROR(VLOOKUP($D186,大四學分表及訓練階段設定!$H$41:$K$82,2,FALSE),"")</f>
        <v>婦產部Obstetrics &amp; Gynecology Dept.</v>
      </c>
      <c r="J186" s="376">
        <v>45698</v>
      </c>
      <c r="K186" s="376">
        <v>45737</v>
      </c>
      <c r="L186" s="152"/>
      <c r="M186" s="152"/>
      <c r="N186" s="152"/>
      <c r="O186" s="153"/>
      <c r="P186" s="153"/>
    </row>
    <row r="187" spans="1:16" s="153" customFormat="1">
      <c r="A187" s="158"/>
      <c r="B187" s="150" t="s">
        <v>1028</v>
      </c>
      <c r="C187" s="150" t="s">
        <v>979</v>
      </c>
      <c r="D187" s="460" t="s">
        <v>1077</v>
      </c>
      <c r="E187" s="150">
        <f>IFERROR(INDEX(學生名單!$B:$H,MATCH($B187,學生名單!$G:$G,0),5),"")</f>
        <v>9523</v>
      </c>
      <c r="F187" s="150" t="str">
        <f>IFERROR(INDEX(學生名單!$B:$H,MATCH($B187,學生名單!$G:$G,0),4),"")</f>
        <v>Damari Rosalinda Tesucun</v>
      </c>
      <c r="G187" s="150" t="str">
        <f>IFERROR(INDEX(學生名單!$B:$H,MATCH($B187,學生名單!$G:$G,0),1),"")</f>
        <v>11057005A</v>
      </c>
      <c r="H187" s="154" t="str">
        <f>IFERROR(VLOOKUP($D187,大四學分表及訓練階段設定!$H$41:$K$82,4,FALSE),"")</f>
        <v xml:space="preserve">婦產科學見習 Obstetrics &amp; Gynecology </v>
      </c>
      <c r="I187" s="154" t="str">
        <f>IFERROR(VLOOKUP($D187,大四學分表及訓練階段設定!$H$41:$K$82,2,FALSE),"")</f>
        <v>婦產部Obstetrics &amp; Gynecology Dept.</v>
      </c>
      <c r="J187" s="376">
        <v>45698</v>
      </c>
      <c r="K187" s="376">
        <v>45737</v>
      </c>
      <c r="L187" s="152"/>
      <c r="M187" s="152"/>
      <c r="N187" s="152"/>
    </row>
    <row r="188" spans="1:16" s="153" customFormat="1">
      <c r="A188" s="158"/>
      <c r="B188" s="150" t="s">
        <v>1045</v>
      </c>
      <c r="C188" s="150" t="s">
        <v>996</v>
      </c>
      <c r="D188" s="460" t="s">
        <v>1077</v>
      </c>
      <c r="E188" s="150">
        <f>IFERROR(INDEX(學生名單!$B:$H,MATCH($B188,學生名單!$G:$G,0),5),"")</f>
        <v>9517</v>
      </c>
      <c r="F188" s="150" t="str">
        <f>IFERROR(INDEX(學生名單!$B:$H,MATCH($B188,學生名單!$G:$G,0),4),"")</f>
        <v>Fay Naomi Bernard</v>
      </c>
      <c r="G188" s="150" t="str">
        <f>IFERROR(INDEX(學生名單!$B:$H,MATCH($B188,學生名單!$G:$G,0),1),"")</f>
        <v>11057006A</v>
      </c>
      <c r="H188" s="154" t="str">
        <f>IFERROR(VLOOKUP($D188,大四學分表及訓練階段設定!$H$41:$K$82,4,FALSE),"")</f>
        <v xml:space="preserve">婦產科學見習 Obstetrics &amp; Gynecology </v>
      </c>
      <c r="I188" s="154" t="str">
        <f>IFERROR(VLOOKUP($D188,大四學分表及訓練階段設定!$H$41:$K$82,2,FALSE),"")</f>
        <v>婦產部Obstetrics &amp; Gynecology Dept.</v>
      </c>
      <c r="J188" s="376">
        <v>45698</v>
      </c>
      <c r="K188" s="376">
        <v>45737</v>
      </c>
      <c r="L188" s="152"/>
      <c r="M188" s="152"/>
      <c r="N188" s="152"/>
    </row>
    <row r="189" spans="1:16" s="153" customFormat="1">
      <c r="A189" s="158"/>
      <c r="B189" s="150" t="s">
        <v>1035</v>
      </c>
      <c r="C189" s="150" t="s">
        <v>986</v>
      </c>
      <c r="D189" s="460" t="s">
        <v>1128</v>
      </c>
      <c r="E189" s="150">
        <f>IFERROR(INDEX(學生名單!$B:$H,MATCH($B189,學生名單!$G:$G,0),5),"")</f>
        <v>9504</v>
      </c>
      <c r="F189" s="150" t="str">
        <f>IFERROR(INDEX(學生名單!$B:$H,MATCH($B189,學生名單!$G:$G,0),4),"")</f>
        <v>Gabriela Natalie Ochoa</v>
      </c>
      <c r="G189" s="150" t="str">
        <f>IFERROR(INDEX(學生名單!$B:$H,MATCH($B189,學生名單!$G:$G,0),1),"")</f>
        <v>11057007A</v>
      </c>
      <c r="H189" s="154" t="str">
        <f>IFERROR(VLOOKUP($D189,大四學分表及訓練階段設定!$H$41:$K$82,4,FALSE),"")</f>
        <v>影像醫學見習 Medical Imaging</v>
      </c>
      <c r="I189" s="154" t="str">
        <f>IFERROR(VLOOKUP($D189,大四學分表及訓練階段設定!$H$41:$K$82,2,FALSE),"")</f>
        <v>影像醫學部 Medical Imaging</v>
      </c>
      <c r="J189" s="376">
        <v>45698</v>
      </c>
      <c r="K189" s="376">
        <v>45709</v>
      </c>
      <c r="L189" s="152"/>
      <c r="M189" s="152"/>
      <c r="N189" s="152"/>
    </row>
    <row r="190" spans="1:16" s="153" customFormat="1">
      <c r="A190" s="158"/>
      <c r="B190" s="150" t="s">
        <v>1221</v>
      </c>
      <c r="C190" s="150" t="s">
        <v>992</v>
      </c>
      <c r="D190" s="460" t="s">
        <v>635</v>
      </c>
      <c r="E190" s="150">
        <f>IFERROR(INDEX(學生名單!$B:$H,MATCH($B190,學生名單!$G:$G,0),5),"")</f>
        <v>9516</v>
      </c>
      <c r="F190" s="150" t="str">
        <f>IFERROR(INDEX(學生名單!$B:$H,MATCH($B190,學生名單!$G:$G,0),4),"")</f>
        <v>Geraldo Fernando Puc</v>
      </c>
      <c r="G190" s="150" t="str">
        <f>IFERROR(INDEX(學生名單!$B:$H,MATCH($B190,學生名單!$G:$G,0),1),"")</f>
        <v>11057008A</v>
      </c>
      <c r="H190" s="154" t="str">
        <f>IFERROR(VLOOKUP($D190,大四學分表及訓練階段設定!$H$41:$K$82,4,FALSE),"")</f>
        <v>影像醫學見習 Medical Imaging</v>
      </c>
      <c r="I190" s="154" t="str">
        <f>IFERROR(VLOOKUP($D190,大四學分表及訓練階段設定!$H$41:$K$82,2,FALSE),"")</f>
        <v>影像醫學部 Medical Imaging</v>
      </c>
      <c r="J190" s="376">
        <v>45698</v>
      </c>
      <c r="K190" s="376">
        <v>45709</v>
      </c>
      <c r="L190" s="152"/>
      <c r="M190" s="152"/>
      <c r="N190" s="152"/>
    </row>
    <row r="191" spans="1:16" s="153" customFormat="1">
      <c r="A191" s="158"/>
      <c r="B191" s="150" t="s">
        <v>1026</v>
      </c>
      <c r="C191" s="150" t="s">
        <v>977</v>
      </c>
      <c r="D191" s="460" t="s">
        <v>1128</v>
      </c>
      <c r="E191" s="150">
        <f>IFERROR(INDEX(學生名單!$B:$H,MATCH($B191,學生名單!$G:$G,0),5),"")</f>
        <v>9513</v>
      </c>
      <c r="F191" s="150" t="str">
        <f>IFERROR(INDEX(學生名單!$B:$H,MATCH($B191,學生名單!$G:$G,0),4),"")</f>
        <v>Isaure Omario Milian</v>
      </c>
      <c r="G191" s="150" t="str">
        <f>IFERROR(INDEX(學生名單!$B:$H,MATCH($B191,學生名單!$G:$G,0),1),"")</f>
        <v>11057009A</v>
      </c>
      <c r="H191" s="154" t="str">
        <f>IFERROR(VLOOKUP($D191,大四學分表及訓練階段設定!$H$41:$K$82,4,FALSE),"")</f>
        <v>影像醫學見習 Medical Imaging</v>
      </c>
      <c r="I191" s="154" t="str">
        <f>IFERROR(VLOOKUP($D191,大四學分表及訓練階段設定!$H$41:$K$82,2,FALSE),"")</f>
        <v>影像醫學部 Medical Imaging</v>
      </c>
      <c r="J191" s="376">
        <v>45698</v>
      </c>
      <c r="K191" s="376">
        <v>45709</v>
      </c>
      <c r="L191" s="152"/>
      <c r="M191" s="152"/>
      <c r="N191" s="152"/>
    </row>
    <row r="192" spans="1:16" s="153" customFormat="1">
      <c r="A192" s="158"/>
      <c r="B192" s="150" t="s">
        <v>1046</v>
      </c>
      <c r="C192" s="150" t="s">
        <v>997</v>
      </c>
      <c r="D192" s="460" t="s">
        <v>602</v>
      </c>
      <c r="E192" s="150">
        <f>IFERROR(INDEX(學生名單!$B:$H,MATCH($B192,學生名單!$G:$G,0),5),"")</f>
        <v>9505</v>
      </c>
      <c r="F192" s="150" t="str">
        <f>IFERROR(INDEX(學生名單!$B:$H,MATCH($B192,學生名單!$G:$G,0),4),"")</f>
        <v>Joel St. George Samuel</v>
      </c>
      <c r="G192" s="150" t="str">
        <f>IFERROR(INDEX(學生名單!$B:$H,MATCH($B192,學生名單!$G:$G,0),1),"")</f>
        <v>11057010A</v>
      </c>
      <c r="H192" s="154" t="str">
        <f>IFERROR(VLOOKUP($D192,大四學分表及訓練階段設定!$H$41:$K$82,4,FALSE),"")</f>
        <v>兒科學見習 Pediatrics</v>
      </c>
      <c r="I192" s="154" t="str">
        <f>IFERROR(VLOOKUP($D192,大四學分表及訓練階段設定!$H$41:$K$82,2,FALSE),"")</f>
        <v>兒童醫學部Pediatric Medicine Dept.</v>
      </c>
      <c r="J192" s="376">
        <v>45698</v>
      </c>
      <c r="K192" s="376">
        <v>45737</v>
      </c>
      <c r="L192" s="152"/>
      <c r="M192" s="152"/>
      <c r="N192" s="152"/>
    </row>
    <row r="193" spans="1:14" s="153" customFormat="1">
      <c r="A193" s="158"/>
      <c r="B193" s="150" t="s">
        <v>1031</v>
      </c>
      <c r="C193" s="150" t="s">
        <v>982</v>
      </c>
      <c r="D193" s="460" t="s">
        <v>602</v>
      </c>
      <c r="E193" s="150">
        <f>IFERROR(INDEX(學生名單!$B:$H,MATCH($B193,學生名單!$G:$G,0),5),"")</f>
        <v>9503</v>
      </c>
      <c r="F193" s="150" t="str">
        <f>IFERROR(INDEX(學生名單!$B:$H,MATCH($B193,學生名單!$G:$G,0),4),"")</f>
        <v>Kamal Lawrence Andrew</v>
      </c>
      <c r="G193" s="150" t="str">
        <f>IFERROR(INDEX(學生名單!$B:$H,MATCH($B193,學生名單!$G:$G,0),1),"")</f>
        <v>11057011A</v>
      </c>
      <c r="H193" s="154" t="str">
        <f>IFERROR(VLOOKUP($D193,大四學分表及訓練階段設定!$H$41:$K$82,4,FALSE),"")</f>
        <v>兒科學見習 Pediatrics</v>
      </c>
      <c r="I193" s="154" t="str">
        <f>IFERROR(VLOOKUP($D193,大四學分表及訓練階段設定!$H$41:$K$82,2,FALSE),"")</f>
        <v>兒童醫學部Pediatric Medicine Dept.</v>
      </c>
      <c r="J193" s="376">
        <v>45698</v>
      </c>
      <c r="K193" s="376">
        <v>45737</v>
      </c>
      <c r="L193" s="152"/>
      <c r="M193" s="152"/>
      <c r="N193" s="152"/>
    </row>
    <row r="194" spans="1:14" s="153" customFormat="1">
      <c r="A194" s="158"/>
      <c r="B194" s="150" t="s">
        <v>1034</v>
      </c>
      <c r="C194" s="150" t="s">
        <v>985</v>
      </c>
      <c r="D194" s="460" t="s">
        <v>602</v>
      </c>
      <c r="E194" s="150">
        <f>IFERROR(INDEX(學生名單!$B:$H,MATCH($B194,學生名單!$G:$G,0),5),"")</f>
        <v>9512</v>
      </c>
      <c r="F194" s="150" t="str">
        <f>IFERROR(INDEX(學生名單!$B:$H,MATCH($B194,學生名單!$G:$G,0),4),"")</f>
        <v>Kamau Rudo Straughan</v>
      </c>
      <c r="G194" s="150" t="str">
        <f>IFERROR(INDEX(學生名單!$B:$H,MATCH($B194,學生名單!$G:$G,0),1),"")</f>
        <v>11057012A</v>
      </c>
      <c r="H194" s="154" t="str">
        <f>IFERROR(VLOOKUP($D194,大四學分表及訓練階段設定!$H$41:$K$82,4,FALSE),"")</f>
        <v>兒科學見習 Pediatrics</v>
      </c>
      <c r="I194" s="154" t="str">
        <f>IFERROR(VLOOKUP($D194,大四學分表及訓練階段設定!$H$41:$K$82,2,FALSE),"")</f>
        <v>兒童醫學部Pediatric Medicine Dept.</v>
      </c>
      <c r="J194" s="376">
        <v>45698</v>
      </c>
      <c r="K194" s="376">
        <v>45737</v>
      </c>
      <c r="L194" s="152"/>
      <c r="M194" s="152"/>
      <c r="N194" s="152"/>
    </row>
    <row r="195" spans="1:14" s="153" customFormat="1">
      <c r="A195" s="158"/>
      <c r="B195" s="150" t="s">
        <v>1043</v>
      </c>
      <c r="C195" s="150" t="s">
        <v>994</v>
      </c>
      <c r="D195" s="460" t="s">
        <v>1075</v>
      </c>
      <c r="E195" s="150">
        <f>IFERROR(INDEX(學生名單!$B:$H,MATCH($B195,學生名單!$G:$G,0),5),"")</f>
        <v>9507</v>
      </c>
      <c r="F195" s="150" t="str">
        <f>IFERROR(INDEX(學生名單!$B:$H,MATCH($B195,學生名單!$G:$G,0),4),"")</f>
        <v>Kevandra Niyah Cadle</v>
      </c>
      <c r="G195" s="150" t="str">
        <f>IFERROR(INDEX(學生名單!$B:$H,MATCH($B195,學生名單!$G:$G,0),1),"")</f>
        <v>11057013A</v>
      </c>
      <c r="H195" s="154" t="str">
        <f>IFERROR(VLOOKUP($D195,大四學分表及訓練階段設定!$H$41:$K$82,4,FALSE),"")</f>
        <v>急診學見習 Emergency</v>
      </c>
      <c r="I195" s="154" t="str">
        <f>IFERROR(VLOOKUP($D195,大四學分表及訓練階段設定!$H$41:$K$82,2,FALSE),"")</f>
        <v>急診醫學部Emergency Dept.</v>
      </c>
      <c r="J195" s="376">
        <v>45698</v>
      </c>
      <c r="K195" s="376">
        <v>45723</v>
      </c>
      <c r="L195" s="152"/>
      <c r="M195" s="152"/>
      <c r="N195" s="152"/>
    </row>
    <row r="196" spans="1:14" s="153" customFormat="1">
      <c r="A196" s="158"/>
      <c r="B196" s="150" t="s">
        <v>1036</v>
      </c>
      <c r="C196" s="150" t="s">
        <v>987</v>
      </c>
      <c r="D196" s="460" t="s">
        <v>1075</v>
      </c>
      <c r="E196" s="150">
        <f>IFERROR(INDEX(學生名單!$B:$H,MATCH($B196,學生名單!$G:$G,0),5),"")</f>
        <v>9521</v>
      </c>
      <c r="F196" s="150" t="str">
        <f>IFERROR(INDEX(學生名單!$B:$H,MATCH($B196,學生名單!$G:$G,0),4),"")</f>
        <v>Maria Jose Del Milagro Banegas Mejia</v>
      </c>
      <c r="G196" s="150" t="str">
        <f>IFERROR(INDEX(學生名單!$B:$H,MATCH($B196,學生名單!$G:$G,0),1),"")</f>
        <v>11057014A</v>
      </c>
      <c r="H196" s="154" t="str">
        <f>IFERROR(VLOOKUP($D196,大四學分表及訓練階段設定!$H$41:$K$82,4,FALSE),"")</f>
        <v>急診學見習 Emergency</v>
      </c>
      <c r="I196" s="154" t="str">
        <f>IFERROR(VLOOKUP($D196,大四學分表及訓練階段設定!$H$41:$K$82,2,FALSE),"")</f>
        <v>急診醫學部Emergency Dept.</v>
      </c>
      <c r="J196" s="376">
        <v>45698</v>
      </c>
      <c r="K196" s="376">
        <v>45723</v>
      </c>
      <c r="L196" s="152"/>
      <c r="M196" s="152"/>
      <c r="N196" s="152"/>
    </row>
    <row r="197" spans="1:14" s="153" customFormat="1">
      <c r="A197" s="158"/>
      <c r="B197" s="150" t="s">
        <v>1037</v>
      </c>
      <c r="C197" s="150" t="s">
        <v>988</v>
      </c>
      <c r="D197" s="64" t="s">
        <v>1085</v>
      </c>
      <c r="E197" s="150">
        <f>IFERROR(INDEX(學生名單!$B:$H,MATCH($B197,學生名單!$G:$G,0),5),"")</f>
        <v>9515</v>
      </c>
      <c r="F197" s="150" t="str">
        <f>IFERROR(INDEX(學生名單!$B:$H,MATCH($B197,學生名單!$G:$G,0),4),"")</f>
        <v>Oscar Alejandro Avila Segura</v>
      </c>
      <c r="G197" s="150" t="str">
        <f>IFERROR(INDEX(學生名單!$B:$H,MATCH($B197,學生名單!$G:$G,0),1),"")</f>
        <v>11057015A</v>
      </c>
      <c r="H197" s="154" t="str">
        <f>IFERROR(VLOOKUP($D197,大四學分表及訓練階段設定!$H$41:$K$82,4,FALSE),"")</f>
        <v xml:space="preserve">精神醫學見習 Psychiatry </v>
      </c>
      <c r="I197" s="154" t="str">
        <f>IFERROR(VLOOKUP($D197,大四學分表及訓練階段設定!$H$41:$K$82,2,FALSE),"")</f>
        <v>精神科Psychiatry</v>
      </c>
      <c r="J197" s="376">
        <v>45698</v>
      </c>
      <c r="K197" s="376">
        <v>45723</v>
      </c>
      <c r="L197" s="152"/>
      <c r="M197" s="152"/>
      <c r="N197" s="152"/>
    </row>
    <row r="198" spans="1:14" s="153" customFormat="1">
      <c r="A198" s="158"/>
      <c r="B198" s="150" t="s">
        <v>1044</v>
      </c>
      <c r="C198" s="150" t="s">
        <v>995</v>
      </c>
      <c r="D198" s="64" t="s">
        <v>1086</v>
      </c>
      <c r="E198" s="150">
        <f>IFERROR(INDEX(學生名單!$B:$H,MATCH($B198,學生名單!$G:$G,0),5),"")</f>
        <v>9524</v>
      </c>
      <c r="F198" s="150" t="str">
        <f>IFERROR(INDEX(學生名單!$B:$H,MATCH($B198,學生名單!$G:$G,0),4),"")</f>
        <v>Sariah Hermina Joseph</v>
      </c>
      <c r="G198" s="150" t="str">
        <f>IFERROR(INDEX(學生名單!$B:$H,MATCH($B198,學生名單!$G:$G,0),1),"")</f>
        <v>11057016A</v>
      </c>
      <c r="H198" s="154" t="str">
        <f>IFERROR(VLOOKUP($D198,大四學分表及訓練階段設定!$H$41:$K$82,4,FALSE),"")</f>
        <v xml:space="preserve">精神醫學見習 Psychiatry </v>
      </c>
      <c r="I198" s="154" t="str">
        <f>IFERROR(VLOOKUP($D198,大四學分表及訓練階段設定!$H$41:$K$82,2,FALSE),"")</f>
        <v>精神科Psychiatry</v>
      </c>
      <c r="J198" s="376">
        <v>45698</v>
      </c>
      <c r="K198" s="376">
        <v>45723</v>
      </c>
      <c r="L198" s="152"/>
      <c r="M198" s="152"/>
      <c r="N198" s="152"/>
    </row>
    <row r="199" spans="1:14" s="153" customFormat="1">
      <c r="A199" s="158"/>
      <c r="B199" s="150" t="s">
        <v>1032</v>
      </c>
      <c r="C199" s="150" t="s">
        <v>983</v>
      </c>
      <c r="D199" s="64" t="s">
        <v>1085</v>
      </c>
      <c r="E199" s="150">
        <f>IFERROR(INDEX(學生名單!$B:$H,MATCH($B199,學生名單!$G:$G,0),5),"")</f>
        <v>9518</v>
      </c>
      <c r="F199" s="150" t="str">
        <f>IFERROR(INDEX(學生名單!$B:$H,MATCH($B199,學生名單!$G:$G,0),4),"")</f>
        <v>Sergio Kyler Joseph</v>
      </c>
      <c r="G199" s="150" t="str">
        <f>IFERROR(INDEX(學生名單!$B:$H,MATCH($B199,學生名單!$G:$G,0),1),"")</f>
        <v>11057017A</v>
      </c>
      <c r="H199" s="154" t="str">
        <f>IFERROR(VLOOKUP($D199,大四學分表及訓練階段設定!$H$41:$K$82,4,FALSE),"")</f>
        <v xml:space="preserve">精神醫學見習 Psychiatry </v>
      </c>
      <c r="I199" s="154" t="str">
        <f>IFERROR(VLOOKUP($D199,大四學分表及訓練階段設定!$H$41:$K$82,2,FALSE),"")</f>
        <v>精神科Psychiatry</v>
      </c>
      <c r="J199" s="376">
        <v>45698</v>
      </c>
      <c r="K199" s="376">
        <v>45723</v>
      </c>
      <c r="L199" s="152"/>
      <c r="M199" s="152"/>
      <c r="N199" s="152"/>
    </row>
    <row r="200" spans="1:14" s="153" customFormat="1">
      <c r="A200" s="158"/>
      <c r="B200" s="150" t="s">
        <v>1029</v>
      </c>
      <c r="C200" s="150" t="s">
        <v>980</v>
      </c>
      <c r="D200" s="64" t="s">
        <v>703</v>
      </c>
      <c r="E200" s="150">
        <f>IFERROR(INDEX(學生名單!$B:$H,MATCH($B200,學生名單!$G:$G,0),5),"")</f>
        <v>9520</v>
      </c>
      <c r="F200" s="150" t="str">
        <f>IFERROR(INDEX(學生名單!$B:$H,MATCH($B200,學生名單!$G:$G,0),4),"")</f>
        <v>Sophia Obiajulum Dagbue</v>
      </c>
      <c r="G200" s="150" t="str">
        <f>IFERROR(INDEX(學生名單!$B:$H,MATCH($B200,學生名單!$G:$G,0),1),"")</f>
        <v>11057018A</v>
      </c>
      <c r="H200" s="154" t="str">
        <f>IFERROR(VLOOKUP($D200,大四學分表及訓練階段設定!$H$41:$K$82,4,FALSE),"")</f>
        <v>骨科學見習 Orthopedics</v>
      </c>
      <c r="I200" s="154" t="str">
        <f>IFERROR(VLOOKUP($D200,大四學分表及訓練階段設定!$H$41:$K$82,2,FALSE),"")</f>
        <v>骨科部Orthopedics Dept.</v>
      </c>
      <c r="J200" s="376">
        <v>45698</v>
      </c>
      <c r="K200" s="376">
        <v>45709</v>
      </c>
      <c r="L200" s="152"/>
      <c r="M200" s="152"/>
      <c r="N200" s="152"/>
    </row>
    <row r="201" spans="1:14" s="153" customFormat="1">
      <c r="A201" s="158"/>
      <c r="B201" s="150" t="s">
        <v>1030</v>
      </c>
      <c r="C201" s="150" t="s">
        <v>981</v>
      </c>
      <c r="D201" s="64" t="s">
        <v>1127</v>
      </c>
      <c r="E201" s="150">
        <f>IFERROR(INDEX(學生名單!$B:$H,MATCH($B201,學生名單!$G:$G,0),5),"")</f>
        <v>9514</v>
      </c>
      <c r="F201" s="150" t="str">
        <f>IFERROR(INDEX(學生名單!$B:$H,MATCH($B201,學生名單!$G:$G,0),4),"")</f>
        <v>Tannyka Jodie John</v>
      </c>
      <c r="G201" s="150" t="str">
        <f>IFERROR(INDEX(學生名單!$B:$H,MATCH($B201,學生名單!$G:$G,0),1),"")</f>
        <v>11057019A</v>
      </c>
      <c r="H201" s="154" t="str">
        <f>IFERROR(VLOOKUP($D201,大四學分表及訓練階段設定!$H$41:$K$82,4,FALSE),"")</f>
        <v>重症醫學見習 Critical Care Medicine</v>
      </c>
      <c r="I201" s="154" t="str">
        <f>IFERROR(VLOOKUP($D201,大四學分表及訓練階段設定!$H$41:$K$82,2,FALSE),"")</f>
        <v>重症醫學部Critical Care</v>
      </c>
      <c r="J201" s="376">
        <v>45698</v>
      </c>
      <c r="K201" s="376">
        <v>45709</v>
      </c>
      <c r="L201" s="152"/>
      <c r="M201" s="152"/>
      <c r="N201" s="152"/>
    </row>
    <row r="202" spans="1:14" s="153" customFormat="1">
      <c r="A202" s="158"/>
      <c r="B202" s="150" t="s">
        <v>1025</v>
      </c>
      <c r="C202" s="150" t="s">
        <v>976</v>
      </c>
      <c r="D202" s="64" t="s">
        <v>101</v>
      </c>
      <c r="E202" s="150">
        <f>IFERROR(INDEX(學生名單!$B:$H,MATCH($B202,學生名單!$G:$G,0),5),"")</f>
        <v>9511</v>
      </c>
      <c r="F202" s="150" t="str">
        <f>IFERROR(INDEX(學生名單!$B:$H,MATCH($B202,學生名單!$G:$G,0),4),"")</f>
        <v>Tyrone J Debrum</v>
      </c>
      <c r="G202" s="150" t="str">
        <f>IFERROR(INDEX(學生名單!$B:$H,MATCH($B202,學生名單!$G:$G,0),1),"")</f>
        <v>11057020A</v>
      </c>
      <c r="H202" s="154" t="str">
        <f>IFERROR(VLOOKUP($D202,大四學分表及訓練階段設定!$H$41:$K$82,4,FALSE),"")</f>
        <v>麻醉學見習 Anesthesiology</v>
      </c>
      <c r="I202" s="154" t="str">
        <f>IFERROR(VLOOKUP($D202,大四學分表及訓練階段設定!$H$41:$K$82,2,FALSE),"")</f>
        <v>麻醉部Anesthesiology</v>
      </c>
      <c r="J202" s="376">
        <v>45698</v>
      </c>
      <c r="K202" s="376">
        <v>45709</v>
      </c>
      <c r="L202" s="152"/>
      <c r="M202" s="152"/>
      <c r="N202" s="152"/>
    </row>
    <row r="203" spans="1:14" s="153" customFormat="1">
      <c r="A203" s="158"/>
      <c r="B203" s="150" t="s">
        <v>1039</v>
      </c>
      <c r="C203" s="150" t="s">
        <v>990</v>
      </c>
      <c r="D203" s="64" t="s">
        <v>1077</v>
      </c>
      <c r="E203" s="150">
        <f>IFERROR(INDEX(學生名單!$B:$H,MATCH($B203,學生名單!$G:$G,0),5),"")</f>
        <v>9522</v>
      </c>
      <c r="F203" s="150" t="str">
        <f>IFERROR(INDEX(學生名單!$B:$H,MATCH($B203,學生名單!$G:$G,0),4),"")</f>
        <v>Victor Henry Paez Medina</v>
      </c>
      <c r="G203" s="150" t="str">
        <f>IFERROR(INDEX(學生名單!$B:$H,MATCH($B203,學生名單!$G:$G,0),1),"")</f>
        <v>11057021A</v>
      </c>
      <c r="H203" s="154" t="str">
        <f>IFERROR(VLOOKUP($D203,大四學分表及訓練階段設定!$H$41:$K$82,4,FALSE),"")</f>
        <v xml:space="preserve">婦產科學見習 Obstetrics &amp; Gynecology </v>
      </c>
      <c r="I203" s="154" t="str">
        <f>IFERROR(VLOOKUP($D203,大四學分表及訓練階段設定!$H$41:$K$82,2,FALSE),"")</f>
        <v>婦產部Obstetrics &amp; Gynecology Dept.</v>
      </c>
      <c r="J203" s="376">
        <v>45698</v>
      </c>
      <c r="K203" s="376">
        <v>45737</v>
      </c>
      <c r="L203" s="152"/>
      <c r="M203" s="152"/>
      <c r="N203" s="152"/>
    </row>
    <row r="204" spans="1:14" s="153" customFormat="1">
      <c r="A204" s="158"/>
      <c r="B204" s="150" t="s">
        <v>1040</v>
      </c>
      <c r="C204" s="150" t="s">
        <v>991</v>
      </c>
      <c r="D204" s="64" t="s">
        <v>627</v>
      </c>
      <c r="E204" s="150">
        <f>IFERROR(INDEX(學生名單!$B:$H,MATCH($B204,學生名單!$G:$G,0),5),"")</f>
        <v>9519</v>
      </c>
      <c r="F204" s="150" t="str">
        <f>IFERROR(INDEX(學生名單!$B:$H,MATCH($B204,學生名單!$G:$G,0),4),"")</f>
        <v>Victor Josue Matute Hernandez</v>
      </c>
      <c r="G204" s="150" t="str">
        <f>IFERROR(INDEX(學生名單!$B:$H,MATCH($B204,學生名單!$G:$G,0),1),"")</f>
        <v>11057022A</v>
      </c>
      <c r="H204" s="154" t="str">
        <f>IFERROR(VLOOKUP($D204,大四學分表及訓練階段設定!$H$41:$K$82,4,FALSE),"")</f>
        <v>感染科 advance Internal Medicine&gt;Infectious</v>
      </c>
      <c r="I204" s="154" t="str">
        <f>IFERROR(VLOOKUP($D204,大四學分表及訓練階段設定!$H$41:$K$82,2,FALSE),"")</f>
        <v>感染科Infection</v>
      </c>
      <c r="J204" s="376">
        <v>45698</v>
      </c>
      <c r="K204" s="376">
        <v>45709</v>
      </c>
      <c r="L204" s="152"/>
      <c r="M204" s="152"/>
      <c r="N204" s="152"/>
    </row>
    <row r="205" spans="1:14" s="153" customFormat="1">
      <c r="A205" s="158"/>
      <c r="B205" s="150" t="s">
        <v>1042</v>
      </c>
      <c r="C205" s="150" t="s">
        <v>993</v>
      </c>
      <c r="D205" s="460" t="s">
        <v>627</v>
      </c>
      <c r="E205" s="150">
        <f>IFERROR(INDEX(學生名單!$B:$H,MATCH($B205,學生名單!$G:$G,0),5),"")</f>
        <v>9508</v>
      </c>
      <c r="F205" s="150" t="str">
        <f>IFERROR(INDEX(學生名單!$B:$H,MATCH($B205,學生名單!$G:$G,0),4),"")</f>
        <v>Allyssa Zia Haywood</v>
      </c>
      <c r="G205" s="150" t="str">
        <f>IFERROR(INDEX(學生名單!$B:$H,MATCH($B205,學生名單!$G:$G,0),1),"")</f>
        <v>11057001A</v>
      </c>
      <c r="H205" s="154" t="str">
        <f>IFERROR(VLOOKUP($D205,大四學分表及訓練階段設定!$H$41:$K$82,4,FALSE),"")</f>
        <v>感染科 advance Internal Medicine&gt;Infectious</v>
      </c>
      <c r="I205" s="154" t="str">
        <f>IFERROR(VLOOKUP($D205,大四學分表及訓練階段設定!$H$41:$K$82,2,FALSE),"")</f>
        <v>感染科Infection</v>
      </c>
      <c r="J205" s="376">
        <v>45712</v>
      </c>
      <c r="K205" s="376">
        <v>45723</v>
      </c>
      <c r="L205" s="152"/>
      <c r="M205" s="152"/>
      <c r="N205" s="152"/>
    </row>
    <row r="206" spans="1:14" s="153" customFormat="1">
      <c r="A206" s="158"/>
      <c r="B206" s="150" t="s">
        <v>1033</v>
      </c>
      <c r="C206" s="150" t="s">
        <v>984</v>
      </c>
      <c r="D206" s="460" t="s">
        <v>624</v>
      </c>
      <c r="E206" s="150">
        <f>IFERROR(INDEX(學生名單!$B:$H,MATCH($B206,學生名單!$G:$G,0),5),"")</f>
        <v>9506</v>
      </c>
      <c r="F206" s="150" t="str">
        <f>IFERROR(INDEX(學生名單!$B:$H,MATCH($B206,學生名單!$G:$G,0),4),"")</f>
        <v>Araine Minelle Amy Sydela Humes</v>
      </c>
      <c r="G206" s="150" t="str">
        <f>IFERROR(INDEX(學生名單!$B:$H,MATCH($B206,學生名單!$G:$G,0),1),"")</f>
        <v>11057002A</v>
      </c>
      <c r="H206" s="154" t="str">
        <f>IFERROR(VLOOKUP($D206,大四學分表及訓練階段設定!$H$41:$K$82,4,FALSE),"")</f>
        <v>一般外科 advance Surgery&gt;General Surgery</v>
      </c>
      <c r="I206" s="154" t="str">
        <f>IFERROR(VLOOKUP($D206,大四學分表及訓練階段設定!$H$41:$K$82,2,FALSE),"")</f>
        <v>一般外科General Surgery</v>
      </c>
      <c r="J206" s="376">
        <v>45712</v>
      </c>
      <c r="K206" s="376">
        <v>45723</v>
      </c>
      <c r="L206" s="152"/>
      <c r="M206" s="152"/>
      <c r="N206" s="152"/>
    </row>
    <row r="207" spans="1:14" s="153" customFormat="1">
      <c r="A207" s="158"/>
      <c r="B207" s="150" t="s">
        <v>1038</v>
      </c>
      <c r="C207" s="150" t="s">
        <v>989</v>
      </c>
      <c r="D207" s="460" t="s">
        <v>621</v>
      </c>
      <c r="E207" s="150">
        <f>IFERROR(INDEX(學生名單!$B:$H,MATCH($B207,學生名單!$G:$G,0),5),"")</f>
        <v>9509</v>
      </c>
      <c r="F207" s="150" t="str">
        <f>IFERROR(INDEX(學生名單!$B:$H,MATCH($B207,學生名單!$G:$G,0),4),"")</f>
        <v>Britney Carmey Bernadine</v>
      </c>
      <c r="G207" s="150" t="str">
        <f>IFERROR(INDEX(學生名單!$B:$H,MATCH($B207,學生名單!$G:$G,0),1),"")</f>
        <v>11057003A</v>
      </c>
      <c r="H207" s="154" t="str">
        <f>IFERROR(VLOOKUP($D207,大四學分表及訓練階段設定!$H$41:$K$82,4,FALSE),"")</f>
        <v>進階心臟內科見習 advance Cadiology</v>
      </c>
      <c r="I207" s="154" t="str">
        <f>IFERROR(VLOOKUP($D207,大四學分表及訓練階段設定!$H$41:$K$82,2,FALSE),"")</f>
        <v>心臟內科Cardiology</v>
      </c>
      <c r="J207" s="376">
        <v>45712</v>
      </c>
      <c r="K207" s="376">
        <v>45723</v>
      </c>
      <c r="L207" s="152"/>
      <c r="M207" s="152"/>
      <c r="N207" s="152"/>
    </row>
    <row r="208" spans="1:14" s="153" customFormat="1">
      <c r="A208" s="158"/>
      <c r="B208" s="150" t="s">
        <v>1035</v>
      </c>
      <c r="C208" s="150" t="s">
        <v>986</v>
      </c>
      <c r="D208" s="460" t="s">
        <v>627</v>
      </c>
      <c r="E208" s="150">
        <f>IFERROR(INDEX(學生名單!$B:$H,MATCH($B208,學生名單!$G:$G,0),5),"")</f>
        <v>9504</v>
      </c>
      <c r="F208" s="150" t="str">
        <f>IFERROR(INDEX(學生名單!$B:$H,MATCH($B208,學生名單!$G:$G,0),4),"")</f>
        <v>Gabriela Natalie Ochoa</v>
      </c>
      <c r="G208" s="150" t="str">
        <f>IFERROR(INDEX(學生名單!$B:$H,MATCH($B208,學生名單!$G:$G,0),1),"")</f>
        <v>11057007A</v>
      </c>
      <c r="H208" s="154" t="str">
        <f>IFERROR(VLOOKUP($D208,大四學分表及訓練階段設定!$H$41:$K$82,4,FALSE),"")</f>
        <v>感染科 advance Internal Medicine&gt;Infectious</v>
      </c>
      <c r="I208" s="154" t="str">
        <f>IFERROR(VLOOKUP($D208,大四學分表及訓練階段設定!$H$41:$K$82,2,FALSE),"")</f>
        <v>感染科Infection</v>
      </c>
      <c r="J208" s="376">
        <v>45712</v>
      </c>
      <c r="K208" s="376">
        <v>45723</v>
      </c>
      <c r="L208" s="152"/>
      <c r="M208" s="152"/>
      <c r="N208" s="152"/>
    </row>
    <row r="209" spans="1:14" s="153" customFormat="1">
      <c r="A209" s="158"/>
      <c r="B209" s="150" t="s">
        <v>1221</v>
      </c>
      <c r="C209" s="150" t="s">
        <v>992</v>
      </c>
      <c r="D209" s="460" t="s">
        <v>1111</v>
      </c>
      <c r="E209" s="150">
        <f>IFERROR(INDEX(學生名單!$B:$H,MATCH($B209,學生名單!$G:$G,0),5),"")</f>
        <v>9516</v>
      </c>
      <c r="F209" s="150" t="str">
        <f>IFERROR(INDEX(學生名單!$B:$H,MATCH($B209,學生名單!$G:$G,0),4),"")</f>
        <v>Geraldo Fernando Puc</v>
      </c>
      <c r="G209" s="150" t="str">
        <f>IFERROR(INDEX(學生名單!$B:$H,MATCH($B209,學生名單!$G:$G,0),1),"")</f>
        <v>11057008A</v>
      </c>
      <c r="H209" s="154" t="str">
        <f>IFERROR(VLOOKUP($D209,大四學分表及訓練階段設定!$H$41:$K$82,4,FALSE),"")</f>
        <v>皮膚科學見習 Dermatology</v>
      </c>
      <c r="I209" s="154" t="str">
        <f>IFERROR(VLOOKUP($D209,大四學分表及訓練階段設定!$H$41:$K$82,2,FALSE),"")</f>
        <v>皮膚科Dermatology</v>
      </c>
      <c r="J209" s="376">
        <v>45712</v>
      </c>
      <c r="K209" s="376">
        <v>45723</v>
      </c>
      <c r="L209" s="152"/>
      <c r="M209" s="152"/>
      <c r="N209" s="152"/>
    </row>
    <row r="210" spans="1:14" s="153" customFormat="1">
      <c r="A210" s="158"/>
      <c r="B210" s="150" t="s">
        <v>1026</v>
      </c>
      <c r="C210" s="150" t="s">
        <v>977</v>
      </c>
      <c r="D210" s="460" t="s">
        <v>1111</v>
      </c>
      <c r="E210" s="150">
        <f>IFERROR(INDEX(學生名單!$B:$H,MATCH($B210,學生名單!$G:$G,0),5),"")</f>
        <v>9513</v>
      </c>
      <c r="F210" s="150" t="str">
        <f>IFERROR(INDEX(學生名單!$B:$H,MATCH($B210,學生名單!$G:$G,0),4),"")</f>
        <v>Isaure Omario Milian</v>
      </c>
      <c r="G210" s="150" t="str">
        <f>IFERROR(INDEX(學生名單!$B:$H,MATCH($B210,學生名單!$G:$G,0),1),"")</f>
        <v>11057009A</v>
      </c>
      <c r="H210" s="154" t="str">
        <f>IFERROR(VLOOKUP($D210,大四學分表及訓練階段設定!$H$41:$K$82,4,FALSE),"")</f>
        <v>皮膚科學見習 Dermatology</v>
      </c>
      <c r="I210" s="154" t="str">
        <f>IFERROR(VLOOKUP($D210,大四學分表及訓練階段設定!$H$41:$K$82,2,FALSE),"")</f>
        <v>皮膚科Dermatology</v>
      </c>
      <c r="J210" s="376">
        <v>45712</v>
      </c>
      <c r="K210" s="376">
        <v>45723</v>
      </c>
      <c r="L210" s="152"/>
      <c r="M210" s="152"/>
      <c r="N210" s="152"/>
    </row>
    <row r="211" spans="1:14" s="153" customFormat="1">
      <c r="A211" s="158"/>
      <c r="B211" s="150" t="s">
        <v>1029</v>
      </c>
      <c r="C211" s="150" t="s">
        <v>980</v>
      </c>
      <c r="D211" s="462" t="s">
        <v>595</v>
      </c>
      <c r="E211" s="150">
        <f>IFERROR(INDEX(學生名單!$B:$H,MATCH($B211,學生名單!$G:$G,0),5),"")</f>
        <v>9520</v>
      </c>
      <c r="F211" s="150" t="str">
        <f>IFERROR(INDEX(學生名單!$B:$H,MATCH($B211,學生名單!$G:$G,0),4),"")</f>
        <v>Sophia Obiajulum Dagbue</v>
      </c>
      <c r="G211" s="150" t="str">
        <f>IFERROR(INDEX(學生名單!$B:$H,MATCH($B211,學生名單!$G:$G,0),1),"")</f>
        <v>11057018A</v>
      </c>
      <c r="H211" s="154" t="str">
        <f>IFERROR(VLOOKUP($D211,大四學分表及訓練階段設定!$H$41:$K$82,4,FALSE),"")</f>
        <v>進階心臟內科見習 advance Cadiology</v>
      </c>
      <c r="I211" s="154" t="str">
        <f>IFERROR(VLOOKUP($D211,大四學分表及訓練階段設定!$H$41:$K$82,2,FALSE),"")</f>
        <v>心臟內科Cardiology</v>
      </c>
      <c r="J211" s="376">
        <v>45712</v>
      </c>
      <c r="K211" s="376">
        <v>45723</v>
      </c>
      <c r="L211" s="152"/>
      <c r="M211" s="152"/>
      <c r="N211" s="152"/>
    </row>
    <row r="212" spans="1:14" s="153" customFormat="1">
      <c r="A212" s="158"/>
      <c r="B212" s="150" t="s">
        <v>1030</v>
      </c>
      <c r="C212" s="150" t="s">
        <v>981</v>
      </c>
      <c r="D212" s="64" t="s">
        <v>597</v>
      </c>
      <c r="E212" s="150">
        <f>IFERROR(INDEX(學生名單!$B:$H,MATCH($B212,學生名單!$G:$G,0),5),"")</f>
        <v>9514</v>
      </c>
      <c r="F212" s="150" t="str">
        <f>IFERROR(INDEX(學生名單!$B:$H,MATCH($B212,學生名單!$G:$G,0),4),"")</f>
        <v>Tannyka Jodie John</v>
      </c>
      <c r="G212" s="150" t="str">
        <f>IFERROR(INDEX(學生名單!$B:$H,MATCH($B212,學生名單!$G:$G,0),1),"")</f>
        <v>11057019A</v>
      </c>
      <c r="H212" s="154" t="str">
        <f>IFERROR(VLOOKUP($D212,大四學分表及訓練階段設定!$H$41:$K$82,4,FALSE),"")</f>
        <v>耳鼻喉科學見習 Otolaryngology</v>
      </c>
      <c r="I212" s="154" t="str">
        <f>IFERROR(VLOOKUP($D212,大四學分表及訓練階段設定!$H$41:$K$82,2,FALSE),"")</f>
        <v>耳鼻喉部ENT Dept.</v>
      </c>
      <c r="J212" s="376">
        <v>45712</v>
      </c>
      <c r="K212" s="376">
        <v>45723</v>
      </c>
      <c r="L212" s="152"/>
      <c r="M212" s="152"/>
      <c r="N212" s="152"/>
    </row>
    <row r="213" spans="1:14" s="153" customFormat="1">
      <c r="A213" s="158"/>
      <c r="B213" s="150" t="s">
        <v>1025</v>
      </c>
      <c r="C213" s="150" t="s">
        <v>976</v>
      </c>
      <c r="D213" s="64" t="s">
        <v>105</v>
      </c>
      <c r="E213" s="150">
        <f>IFERROR(INDEX(學生名單!$B:$H,MATCH($B213,學生名單!$G:$G,0),5),"")</f>
        <v>9511</v>
      </c>
      <c r="F213" s="150" t="str">
        <f>IFERROR(INDEX(學生名單!$B:$H,MATCH($B213,學生名單!$G:$G,0),4),"")</f>
        <v>Tyrone J Debrum</v>
      </c>
      <c r="G213" s="150" t="str">
        <f>IFERROR(INDEX(學生名單!$B:$H,MATCH($B213,學生名單!$G:$G,0),1),"")</f>
        <v>11057020A</v>
      </c>
      <c r="H213" s="154" t="str">
        <f>IFERROR(VLOOKUP($D213,大四學分表及訓練階段設定!$H$41:$K$82,4,FALSE),"")</f>
        <v>皮膚科學見習 Dermatology</v>
      </c>
      <c r="I213" s="154" t="str">
        <f>IFERROR(VLOOKUP($D213,大四學分表及訓練階段設定!$H$41:$K$82,2,FALSE),"")</f>
        <v>皮膚科Dermatology</v>
      </c>
      <c r="J213" s="376">
        <v>45712</v>
      </c>
      <c r="K213" s="376">
        <v>45723</v>
      </c>
      <c r="L213" s="152"/>
      <c r="M213" s="152"/>
      <c r="N213" s="152"/>
    </row>
    <row r="214" spans="1:14" s="153" customFormat="1">
      <c r="A214" s="158"/>
      <c r="B214" s="150" t="s">
        <v>1040</v>
      </c>
      <c r="C214" s="150" t="s">
        <v>991</v>
      </c>
      <c r="D214" s="64" t="s">
        <v>597</v>
      </c>
      <c r="E214" s="150">
        <f>IFERROR(INDEX(學生名單!$B:$H,MATCH($B214,學生名單!$G:$G,0),5),"")</f>
        <v>9519</v>
      </c>
      <c r="F214" s="150" t="str">
        <f>IFERROR(INDEX(學生名單!$B:$H,MATCH($B214,學生名單!$G:$G,0),4),"")</f>
        <v>Victor Josue Matute Hernandez</v>
      </c>
      <c r="G214" s="150" t="str">
        <f>IFERROR(INDEX(學生名單!$B:$H,MATCH($B214,學生名單!$G:$G,0),1),"")</f>
        <v>11057022A</v>
      </c>
      <c r="H214" s="154" t="str">
        <f>IFERROR(VLOOKUP($D214,大四學分表及訓練階段設定!$H$41:$K$82,4,FALSE),"")</f>
        <v>耳鼻喉科學見習 Otolaryngology</v>
      </c>
      <c r="I214" s="154" t="str">
        <f>IFERROR(VLOOKUP($D214,大四學分表及訓練階段設定!$H$41:$K$82,2,FALSE),"")</f>
        <v>耳鼻喉部ENT Dept.</v>
      </c>
      <c r="J214" s="376">
        <v>45712</v>
      </c>
      <c r="K214" s="376">
        <v>45723</v>
      </c>
      <c r="L214" s="152"/>
      <c r="M214" s="152"/>
      <c r="N214" s="152"/>
    </row>
    <row r="215" spans="1:14" s="153" customFormat="1">
      <c r="A215" s="158"/>
      <c r="B215" s="150" t="s">
        <v>1042</v>
      </c>
      <c r="C215" s="150" t="s">
        <v>993</v>
      </c>
      <c r="D215" s="460" t="s">
        <v>774</v>
      </c>
      <c r="E215" s="150">
        <f>IFERROR(INDEX(學生名單!$B:$H,MATCH($B215,學生名單!$G:$G,0),5),"")</f>
        <v>9508</v>
      </c>
      <c r="F215" s="150" t="str">
        <f>IFERROR(INDEX(學生名單!$B:$H,MATCH($B215,學生名單!$G:$G,0),4),"")</f>
        <v>Allyssa Zia Haywood</v>
      </c>
      <c r="G215" s="150" t="str">
        <f>IFERROR(INDEX(學生名單!$B:$H,MATCH($B215,學生名單!$G:$G,0),1),"")</f>
        <v>11057001A</v>
      </c>
      <c r="H215" s="154" t="str">
        <f>IFERROR(VLOOKUP($D215,大四學分表及訓練階段設定!$H$41:$K$82,4,FALSE),"")</f>
        <v>影像醫學見習 Medical Imaging</v>
      </c>
      <c r="I215" s="154" t="str">
        <f>IFERROR(VLOOKUP($D215,大四學分表及訓練階段設定!$H$41:$K$82,2,FALSE),"")</f>
        <v>影像醫學部 Medical Imaging</v>
      </c>
      <c r="J215" s="376">
        <v>45726</v>
      </c>
      <c r="K215" s="376">
        <v>45737</v>
      </c>
      <c r="L215" s="152"/>
      <c r="M215" s="152"/>
      <c r="N215" s="152"/>
    </row>
    <row r="216" spans="1:14" s="153" customFormat="1">
      <c r="A216" s="158"/>
      <c r="B216" s="150" t="s">
        <v>1033</v>
      </c>
      <c r="C216" s="150" t="s">
        <v>984</v>
      </c>
      <c r="D216" s="460" t="s">
        <v>103</v>
      </c>
      <c r="E216" s="150">
        <f>IFERROR(INDEX(學生名單!$B:$H,MATCH($B216,學生名單!$G:$G,0),5),"")</f>
        <v>9506</v>
      </c>
      <c r="F216" s="150" t="str">
        <f>IFERROR(INDEX(學生名單!$B:$H,MATCH($B216,學生名單!$G:$G,0),4),"")</f>
        <v>Araine Minelle Amy Sydela Humes</v>
      </c>
      <c r="G216" s="150" t="str">
        <f>IFERROR(INDEX(學生名單!$B:$H,MATCH($B216,學生名單!$G:$G,0),1),"")</f>
        <v>11057002A</v>
      </c>
      <c r="H216" s="154" t="str">
        <f>IFERROR(VLOOKUP($D216,大四學分表及訓練階段設定!$H$41:$K$82,4,FALSE),"")</f>
        <v>耳鼻喉科學見習 Otolaryngology</v>
      </c>
      <c r="I216" s="154" t="str">
        <f>IFERROR(VLOOKUP($D216,大四學分表及訓練階段設定!$H$41:$K$82,2,FALSE),"")</f>
        <v>耳鼻喉部ENT Dept.</v>
      </c>
      <c r="J216" s="376">
        <v>45726</v>
      </c>
      <c r="K216" s="376">
        <v>45737</v>
      </c>
      <c r="L216" s="152"/>
      <c r="M216" s="152"/>
      <c r="N216" s="152"/>
    </row>
    <row r="217" spans="1:14" s="153" customFormat="1">
      <c r="A217" s="158"/>
      <c r="B217" s="150" t="s">
        <v>1038</v>
      </c>
      <c r="C217" s="150" t="s">
        <v>989</v>
      </c>
      <c r="D217" s="460" t="s">
        <v>625</v>
      </c>
      <c r="E217" s="150">
        <f>IFERROR(INDEX(學生名單!$B:$H,MATCH($B217,學生名單!$G:$G,0),5),"")</f>
        <v>9509</v>
      </c>
      <c r="F217" s="150" t="str">
        <f>IFERROR(INDEX(學生名單!$B:$H,MATCH($B217,學生名單!$G:$G,0),4),"")</f>
        <v>Britney Carmey Bernadine</v>
      </c>
      <c r="G217" s="150" t="str">
        <f>IFERROR(INDEX(學生名單!$B:$H,MATCH($B217,學生名單!$G:$G,0),1),"")</f>
        <v>11057003A</v>
      </c>
      <c r="H217" s="154" t="str">
        <f>IFERROR(VLOOKUP($D217,大四學分表及訓練階段設定!$H$41:$K$82,4,FALSE),"")</f>
        <v>新陳代謝科 advance Internal Medicine&gt;Endocrinology &amp; Metabolism</v>
      </c>
      <c r="I217" s="154" t="str">
        <f>IFERROR(VLOOKUP($D217,大四學分表及訓練階段設定!$H$41:$K$82,2,FALSE),"")</f>
        <v>新陳代謝科Metabolism</v>
      </c>
      <c r="J217" s="376">
        <v>45726</v>
      </c>
      <c r="K217" s="376">
        <v>45737</v>
      </c>
      <c r="L217" s="152"/>
      <c r="M217" s="152"/>
      <c r="N217" s="152"/>
    </row>
    <row r="218" spans="1:14" s="153" customFormat="1">
      <c r="A218" s="158"/>
      <c r="B218" s="150" t="s">
        <v>1035</v>
      </c>
      <c r="C218" s="150" t="s">
        <v>986</v>
      </c>
      <c r="D218" s="460" t="s">
        <v>1126</v>
      </c>
      <c r="E218" s="150">
        <f>IFERROR(INDEX(學生名單!$B:$H,MATCH($B218,學生名單!$G:$G,0),5),"")</f>
        <v>9504</v>
      </c>
      <c r="F218" s="150" t="str">
        <f>IFERROR(INDEX(學生名單!$B:$H,MATCH($B218,學生名單!$G:$G,0),4),"")</f>
        <v>Gabriela Natalie Ochoa</v>
      </c>
      <c r="G218" s="150" t="str">
        <f>IFERROR(INDEX(學生名單!$B:$H,MATCH($B218,學生名單!$G:$G,0),1),"")</f>
        <v>11057007A</v>
      </c>
      <c r="H218" s="154" t="str">
        <f>IFERROR(VLOOKUP($D218,大四學分表及訓練階段設定!$H$41:$K$82,4,FALSE),"")</f>
        <v>重症醫學見習 Critical Care Medicine</v>
      </c>
      <c r="I218" s="154" t="str">
        <f>IFERROR(VLOOKUP($D218,大四學分表及訓練階段設定!$H$41:$K$82,2,FALSE),"")</f>
        <v>重症醫學部Critical Care</v>
      </c>
      <c r="J218" s="376">
        <v>45726</v>
      </c>
      <c r="K218" s="376">
        <v>45737</v>
      </c>
      <c r="L218" s="152"/>
      <c r="M218" s="152"/>
      <c r="N218" s="152"/>
    </row>
    <row r="219" spans="1:14" s="153" customFormat="1">
      <c r="A219" s="158"/>
      <c r="B219" s="150" t="s">
        <v>1221</v>
      </c>
      <c r="C219" s="150" t="s">
        <v>992</v>
      </c>
      <c r="D219" s="460" t="s">
        <v>1127</v>
      </c>
      <c r="E219" s="150">
        <f>IFERROR(INDEX(學生名單!$B:$H,MATCH($B219,學生名單!$G:$G,0),5),"")</f>
        <v>9516</v>
      </c>
      <c r="F219" s="150" t="str">
        <f>IFERROR(INDEX(學生名單!$B:$H,MATCH($B219,學生名單!$G:$G,0),4),"")</f>
        <v>Geraldo Fernando Puc</v>
      </c>
      <c r="G219" s="150" t="str">
        <f>IFERROR(INDEX(學生名單!$B:$H,MATCH($B219,學生名單!$G:$G,0),1),"")</f>
        <v>11057008A</v>
      </c>
      <c r="H219" s="154" t="str">
        <f>IFERROR(VLOOKUP($D219,大四學分表及訓練階段設定!$H$41:$K$82,4,FALSE),"")</f>
        <v>重症醫學見習 Critical Care Medicine</v>
      </c>
      <c r="I219" s="154" t="str">
        <f>IFERROR(VLOOKUP($D219,大四學分表及訓練階段設定!$H$41:$K$82,2,FALSE),"")</f>
        <v>重症醫學部Critical Care</v>
      </c>
      <c r="J219" s="376">
        <v>45726</v>
      </c>
      <c r="K219" s="376">
        <v>45737</v>
      </c>
      <c r="L219" s="152"/>
      <c r="M219" s="152"/>
      <c r="N219" s="152"/>
    </row>
    <row r="220" spans="1:14" s="153" customFormat="1">
      <c r="A220" s="158"/>
      <c r="B220" s="150" t="s">
        <v>1026</v>
      </c>
      <c r="C220" s="150" t="s">
        <v>977</v>
      </c>
      <c r="D220" s="460" t="s">
        <v>1126</v>
      </c>
      <c r="E220" s="150">
        <f>IFERROR(INDEX(學生名單!$B:$H,MATCH($B220,學生名單!$G:$G,0),5),"")</f>
        <v>9513</v>
      </c>
      <c r="F220" s="150" t="str">
        <f>IFERROR(INDEX(學生名單!$B:$H,MATCH($B220,學生名單!$G:$G,0),4),"")</f>
        <v>Isaure Omario Milian</v>
      </c>
      <c r="G220" s="150" t="str">
        <f>IFERROR(INDEX(學生名單!$B:$H,MATCH($B220,學生名單!$G:$G,0),1),"")</f>
        <v>11057009A</v>
      </c>
      <c r="H220" s="154" t="str">
        <f>IFERROR(VLOOKUP($D220,大四學分表及訓練階段設定!$H$41:$K$82,4,FALSE),"")</f>
        <v>重症醫學見習 Critical Care Medicine</v>
      </c>
      <c r="I220" s="154" t="str">
        <f>IFERROR(VLOOKUP($D220,大四學分表及訓練階段設定!$H$41:$K$82,2,FALSE),"")</f>
        <v>重症醫學部Critical Care</v>
      </c>
      <c r="J220" s="376">
        <v>45726</v>
      </c>
      <c r="K220" s="376">
        <v>45737</v>
      </c>
      <c r="L220" s="152"/>
      <c r="M220" s="152"/>
      <c r="N220" s="152"/>
    </row>
    <row r="221" spans="1:14" s="153" customFormat="1">
      <c r="A221" s="158"/>
      <c r="B221" s="150" t="s">
        <v>1043</v>
      </c>
      <c r="C221" s="150" t="s">
        <v>994</v>
      </c>
      <c r="D221" s="460" t="s">
        <v>625</v>
      </c>
      <c r="E221" s="150">
        <f>IFERROR(INDEX(學生名單!$B:$H,MATCH($B221,學生名單!$G:$G,0),5),"")</f>
        <v>9507</v>
      </c>
      <c r="F221" s="150" t="str">
        <f>IFERROR(INDEX(學生名單!$B:$H,MATCH($B221,學生名單!$G:$G,0),4),"")</f>
        <v>Kevandra Niyah Cadle</v>
      </c>
      <c r="G221" s="150" t="str">
        <f>IFERROR(INDEX(學生名單!$B:$H,MATCH($B221,學生名單!$G:$G,0),1),"")</f>
        <v>11057013A</v>
      </c>
      <c r="H221" s="154" t="str">
        <f>IFERROR(VLOOKUP($D221,大四學分表及訓練階段設定!$H$41:$K$82,4,FALSE),"")</f>
        <v>新陳代謝科 advance Internal Medicine&gt;Endocrinology &amp; Metabolism</v>
      </c>
      <c r="I221" s="154" t="str">
        <f>IFERROR(VLOOKUP($D221,大四學分表及訓練階段設定!$H$41:$K$82,2,FALSE),"")</f>
        <v>新陳代謝科Metabolism</v>
      </c>
      <c r="J221" s="376">
        <v>45726</v>
      </c>
      <c r="K221" s="376">
        <v>45737</v>
      </c>
      <c r="L221" s="152"/>
      <c r="M221" s="152"/>
      <c r="N221" s="152"/>
    </row>
    <row r="222" spans="1:14" s="153" customFormat="1">
      <c r="A222" s="158"/>
      <c r="B222" s="150" t="s">
        <v>1036</v>
      </c>
      <c r="C222" s="150" t="s">
        <v>987</v>
      </c>
      <c r="D222" s="460" t="s">
        <v>1144</v>
      </c>
      <c r="E222" s="150">
        <f>IFERROR(INDEX(學生名單!$B:$H,MATCH($B222,學生名單!$G:$G,0),5),"")</f>
        <v>9521</v>
      </c>
      <c r="F222" s="150" t="str">
        <f>IFERROR(INDEX(學生名單!$B:$H,MATCH($B222,學生名單!$G:$G,0),4),"")</f>
        <v>Maria Jose Del Milagro Banegas Mejia</v>
      </c>
      <c r="G222" s="150" t="str">
        <f>IFERROR(INDEX(學生名單!$B:$H,MATCH($B222,學生名單!$G:$G,0),1),"")</f>
        <v>11057014A</v>
      </c>
      <c r="H222" s="154" t="str">
        <f>IFERROR(VLOOKUP($D222,大四學分表及訓練階段設定!$H$41:$K$82,4,FALSE),"")</f>
        <v>眼科學見習 Ophthalmology</v>
      </c>
      <c r="I222" s="154" t="str">
        <f>IFERROR(VLOOKUP($D222,大四學分表及訓練階段設定!$H$41:$K$82,2,FALSE),"")</f>
        <v>眼科Ophthalmology</v>
      </c>
      <c r="J222" s="376">
        <v>45726</v>
      </c>
      <c r="K222" s="376">
        <v>45737</v>
      </c>
      <c r="L222" s="152"/>
      <c r="M222" s="152"/>
      <c r="N222" s="152"/>
    </row>
    <row r="223" spans="1:14" s="153" customFormat="1">
      <c r="A223" s="158"/>
      <c r="B223" s="150" t="s">
        <v>1037</v>
      </c>
      <c r="C223" s="150" t="s">
        <v>988</v>
      </c>
      <c r="D223" s="64" t="s">
        <v>1144</v>
      </c>
      <c r="E223" s="150">
        <f>IFERROR(INDEX(學生名單!$B:$H,MATCH($B223,學生名單!$G:$G,0),5),"")</f>
        <v>9515</v>
      </c>
      <c r="F223" s="150" t="str">
        <f>IFERROR(INDEX(學生名單!$B:$H,MATCH($B223,學生名單!$G:$G,0),4),"")</f>
        <v>Oscar Alejandro Avila Segura</v>
      </c>
      <c r="G223" s="150" t="str">
        <f>IFERROR(INDEX(學生名單!$B:$H,MATCH($B223,學生名單!$G:$G,0),1),"")</f>
        <v>11057015A</v>
      </c>
      <c r="H223" s="154" t="str">
        <f>IFERROR(VLOOKUP($D223,大四學分表及訓練階段設定!$H$41:$K$82,4,FALSE),"")</f>
        <v>眼科學見習 Ophthalmology</v>
      </c>
      <c r="I223" s="154" t="str">
        <f>IFERROR(VLOOKUP($D223,大四學分表及訓練階段設定!$H$41:$K$82,2,FALSE),"")</f>
        <v>眼科Ophthalmology</v>
      </c>
      <c r="J223" s="376">
        <v>45726</v>
      </c>
      <c r="K223" s="376">
        <v>45737</v>
      </c>
      <c r="L223" s="152"/>
      <c r="M223" s="152"/>
      <c r="N223" s="152"/>
    </row>
    <row r="224" spans="1:14" s="153" customFormat="1">
      <c r="A224" s="158"/>
      <c r="B224" s="150" t="s">
        <v>1044</v>
      </c>
      <c r="C224" s="150" t="s">
        <v>995</v>
      </c>
      <c r="D224" s="64" t="s">
        <v>1090</v>
      </c>
      <c r="E224" s="150">
        <f>IFERROR(INDEX(學生名單!$B:$H,MATCH($B224,學生名單!$G:$G,0),5),"")</f>
        <v>9524</v>
      </c>
      <c r="F224" s="150" t="str">
        <f>IFERROR(INDEX(學生名單!$B:$H,MATCH($B224,學生名單!$G:$G,0),4),"")</f>
        <v>Sariah Hermina Joseph</v>
      </c>
      <c r="G224" s="150" t="str">
        <f>IFERROR(INDEX(學生名單!$B:$H,MATCH($B224,學生名單!$G:$G,0),1),"")</f>
        <v>11057016A</v>
      </c>
      <c r="H224" s="154" t="str">
        <f>IFERROR(VLOOKUP($D224,大四學分表及訓練階段設定!$H$41:$K$82,4,FALSE),"")</f>
        <v>急診學見習 Emergency</v>
      </c>
      <c r="I224" s="154" t="str">
        <f>IFERROR(VLOOKUP($D224,大四學分表及訓練階段設定!$H$41:$K$82,2,FALSE),"")</f>
        <v>急診醫學部Emergency Dept.</v>
      </c>
      <c r="J224" s="376">
        <v>45726</v>
      </c>
      <c r="K224" s="376">
        <v>45751</v>
      </c>
      <c r="L224" s="152"/>
      <c r="M224" s="152"/>
      <c r="N224" s="152"/>
    </row>
    <row r="225" spans="1:14" s="153" customFormat="1">
      <c r="A225" s="158"/>
      <c r="B225" s="150" t="s">
        <v>1032</v>
      </c>
      <c r="C225" s="150" t="s">
        <v>983</v>
      </c>
      <c r="D225" s="64" t="s">
        <v>1075</v>
      </c>
      <c r="E225" s="150">
        <f>IFERROR(INDEX(學生名單!$B:$H,MATCH($B225,學生名單!$G:$G,0),5),"")</f>
        <v>9518</v>
      </c>
      <c r="F225" s="150" t="str">
        <f>IFERROR(INDEX(學生名單!$B:$H,MATCH($B225,學生名單!$G:$G,0),4),"")</f>
        <v>Sergio Kyler Joseph</v>
      </c>
      <c r="G225" s="150" t="str">
        <f>IFERROR(INDEX(學生名單!$B:$H,MATCH($B225,學生名單!$G:$G,0),1),"")</f>
        <v>11057017A</v>
      </c>
      <c r="H225" s="154" t="str">
        <f>IFERROR(VLOOKUP($D225,大四學分表及訓練階段設定!$H$41:$K$82,4,FALSE),"")</f>
        <v>急診學見習 Emergency</v>
      </c>
      <c r="I225" s="154" t="str">
        <f>IFERROR(VLOOKUP($D225,大四學分表及訓練階段設定!$H$41:$K$82,2,FALSE),"")</f>
        <v>急診醫學部Emergency Dept.</v>
      </c>
      <c r="J225" s="376">
        <v>45726</v>
      </c>
      <c r="K225" s="376">
        <v>45751</v>
      </c>
      <c r="L225" s="152"/>
      <c r="M225" s="152"/>
      <c r="N225" s="152"/>
    </row>
    <row r="226" spans="1:14" s="153" customFormat="1">
      <c r="A226" s="158"/>
      <c r="B226" s="150" t="s">
        <v>1029</v>
      </c>
      <c r="C226" s="150" t="s">
        <v>980</v>
      </c>
      <c r="D226" s="64" t="s">
        <v>1085</v>
      </c>
      <c r="E226" s="150">
        <f>IFERROR(INDEX(學生名單!$B:$H,MATCH($B226,學生名單!$G:$G,0),5),"")</f>
        <v>9520</v>
      </c>
      <c r="F226" s="150" t="str">
        <f>IFERROR(INDEX(學生名單!$B:$H,MATCH($B226,學生名單!$G:$G,0),4),"")</f>
        <v>Sophia Obiajulum Dagbue</v>
      </c>
      <c r="G226" s="150" t="str">
        <f>IFERROR(INDEX(學生名單!$B:$H,MATCH($B226,學生名單!$G:$G,0),1),"")</f>
        <v>11057018A</v>
      </c>
      <c r="H226" s="154" t="str">
        <f>IFERROR(VLOOKUP($D226,大四學分表及訓練階段設定!$H$41:$K$82,4,FALSE),"")</f>
        <v xml:space="preserve">精神醫學見習 Psychiatry </v>
      </c>
      <c r="I226" s="154" t="str">
        <f>IFERROR(VLOOKUP($D226,大四學分表及訓練階段設定!$H$41:$K$82,2,FALSE),"")</f>
        <v>精神科Psychiatry</v>
      </c>
      <c r="J226" s="376">
        <v>45726</v>
      </c>
      <c r="K226" s="376">
        <v>45751</v>
      </c>
      <c r="L226" s="152"/>
      <c r="M226" s="152"/>
      <c r="N226" s="152"/>
    </row>
    <row r="227" spans="1:14" s="153" customFormat="1">
      <c r="A227" s="158"/>
      <c r="B227" s="150" t="s">
        <v>1030</v>
      </c>
      <c r="C227" s="150" t="s">
        <v>981</v>
      </c>
      <c r="D227" s="64" t="s">
        <v>1085</v>
      </c>
      <c r="E227" s="150">
        <f>IFERROR(INDEX(學生名單!$B:$H,MATCH($B227,學生名單!$G:$G,0),5),"")</f>
        <v>9514</v>
      </c>
      <c r="F227" s="150" t="str">
        <f>IFERROR(INDEX(學生名單!$B:$H,MATCH($B227,學生名單!$G:$G,0),4),"")</f>
        <v>Tannyka Jodie John</v>
      </c>
      <c r="G227" s="150" t="str">
        <f>IFERROR(INDEX(學生名單!$B:$H,MATCH($B227,學生名單!$G:$G,0),1),"")</f>
        <v>11057019A</v>
      </c>
      <c r="H227" s="154" t="str">
        <f>IFERROR(VLOOKUP($D227,大四學分表及訓練階段設定!$H$41:$K$82,4,FALSE),"")</f>
        <v xml:space="preserve">精神醫學見習 Psychiatry </v>
      </c>
      <c r="I227" s="154" t="str">
        <f>IFERROR(VLOOKUP($D227,大四學分表及訓練階段設定!$H$41:$K$82,2,FALSE),"")</f>
        <v>精神科Psychiatry</v>
      </c>
      <c r="J227" s="376">
        <v>45726</v>
      </c>
      <c r="K227" s="376">
        <v>45751</v>
      </c>
      <c r="L227" s="152"/>
      <c r="M227" s="152"/>
      <c r="N227" s="152"/>
    </row>
    <row r="228" spans="1:14" s="153" customFormat="1">
      <c r="A228" s="158"/>
      <c r="B228" s="150" t="s">
        <v>1025</v>
      </c>
      <c r="C228" s="150" t="s">
        <v>976</v>
      </c>
      <c r="D228" s="64" t="s">
        <v>1085</v>
      </c>
      <c r="E228" s="150">
        <f>IFERROR(INDEX(學生名單!$B:$H,MATCH($B228,學生名單!$G:$G,0),5),"")</f>
        <v>9511</v>
      </c>
      <c r="F228" s="150" t="str">
        <f>IFERROR(INDEX(學生名單!$B:$H,MATCH($B228,學生名單!$G:$G,0),4),"")</f>
        <v>Tyrone J Debrum</v>
      </c>
      <c r="G228" s="150" t="str">
        <f>IFERROR(INDEX(學生名單!$B:$H,MATCH($B228,學生名單!$G:$G,0),1),"")</f>
        <v>11057020A</v>
      </c>
      <c r="H228" s="154" t="str">
        <f>IFERROR(VLOOKUP($D228,大四學分表及訓練階段設定!$H$41:$K$82,4,FALSE),"")</f>
        <v xml:space="preserve">精神醫學見習 Psychiatry </v>
      </c>
      <c r="I228" s="154" t="str">
        <f>IFERROR(VLOOKUP($D228,大四學分表及訓練階段設定!$H$41:$K$82,2,FALSE),"")</f>
        <v>精神科Psychiatry</v>
      </c>
      <c r="J228" s="376">
        <v>45726</v>
      </c>
      <c r="K228" s="376">
        <v>45751</v>
      </c>
      <c r="L228" s="152"/>
      <c r="M228" s="152"/>
      <c r="N228" s="152"/>
    </row>
    <row r="229" spans="1:14" s="153" customFormat="1">
      <c r="A229" s="158"/>
      <c r="B229" s="150" t="s">
        <v>1040</v>
      </c>
      <c r="C229" s="150" t="s">
        <v>991</v>
      </c>
      <c r="D229" s="64" t="s">
        <v>774</v>
      </c>
      <c r="E229" s="150">
        <f>IFERROR(INDEX(學生名單!$B:$H,MATCH($B229,學生名單!$G:$G,0),5),"")</f>
        <v>9519</v>
      </c>
      <c r="F229" s="150" t="str">
        <f>IFERROR(INDEX(學生名單!$B:$H,MATCH($B229,學生名單!$G:$G,0),4),"")</f>
        <v>Victor Josue Matute Hernandez</v>
      </c>
      <c r="G229" s="150" t="str">
        <f>IFERROR(INDEX(學生名單!$B:$H,MATCH($B229,學生名單!$G:$G,0),1),"")</f>
        <v>11057022A</v>
      </c>
      <c r="H229" s="154" t="str">
        <f>IFERROR(VLOOKUP($D229,大四學分表及訓練階段設定!$H$41:$K$82,4,FALSE),"")</f>
        <v>影像醫學見習 Medical Imaging</v>
      </c>
      <c r="I229" s="154" t="str">
        <f>IFERROR(VLOOKUP($D229,大四學分表及訓練階段設定!$H$41:$K$82,2,FALSE),"")</f>
        <v>影像醫學部 Medical Imaging</v>
      </c>
      <c r="J229" s="376">
        <v>45726</v>
      </c>
      <c r="K229" s="376">
        <v>45737</v>
      </c>
      <c r="L229" s="152"/>
      <c r="M229" s="152"/>
      <c r="N229" s="152"/>
    </row>
    <row r="230" spans="1:14" s="153" customFormat="1">
      <c r="A230" s="158"/>
      <c r="B230" s="150" t="s">
        <v>1042</v>
      </c>
      <c r="C230" s="150" t="s">
        <v>993</v>
      </c>
      <c r="D230" s="460" t="s">
        <v>1273</v>
      </c>
      <c r="E230" s="150">
        <f>IFERROR(INDEX(學生名單!$B:$H,MATCH($B230,學生名單!$G:$G,0),5),"")</f>
        <v>9508</v>
      </c>
      <c r="F230" s="150" t="str">
        <f>IFERROR(INDEX(學生名單!$B:$H,MATCH($B230,學生名單!$G:$G,0),4),"")</f>
        <v>Allyssa Zia Haywood</v>
      </c>
      <c r="G230" s="150" t="str">
        <f>IFERROR(INDEX(學生名單!$B:$H,MATCH($B230,學生名單!$G:$G,0),1),"")</f>
        <v>11057001A</v>
      </c>
      <c r="H230" s="154" t="str">
        <f>IFERROR(VLOOKUP($D230,大四學分表及訓練階段設定!$H$41:$K$82,4,FALSE),"")</f>
        <v>整形外科學見習 Plastic &amp; Reconstructive Surgery</v>
      </c>
      <c r="I230" s="154" t="str">
        <f>IFERROR(VLOOKUP($D230,大四學分表及訓練階段設定!$H$41:$K$82,2,FALSE),"")</f>
        <v>整形外科部Plastic Surgery Dept.</v>
      </c>
      <c r="J230" s="376">
        <v>45740</v>
      </c>
      <c r="K230" s="376">
        <v>45751</v>
      </c>
      <c r="L230" s="152"/>
      <c r="M230" s="152"/>
      <c r="N230" s="152"/>
    </row>
    <row r="231" spans="1:14" s="153" customFormat="1">
      <c r="A231" s="158"/>
      <c r="B231" s="150" t="s">
        <v>1033</v>
      </c>
      <c r="C231" s="150" t="s">
        <v>984</v>
      </c>
      <c r="D231" s="460" t="s">
        <v>104</v>
      </c>
      <c r="E231" s="150">
        <f>IFERROR(INDEX(學生名單!$B:$H,MATCH($B231,學生名單!$G:$G,0),5),"")</f>
        <v>9506</v>
      </c>
      <c r="F231" s="150" t="str">
        <f>IFERROR(INDEX(學生名單!$B:$H,MATCH($B231,學生名單!$G:$G,0),4),"")</f>
        <v>Araine Minelle Amy Sydela Humes</v>
      </c>
      <c r="G231" s="150" t="str">
        <f>IFERROR(INDEX(學生名單!$B:$H,MATCH($B231,學生名單!$G:$G,0),1),"")</f>
        <v>11057002A</v>
      </c>
      <c r="H231" s="154" t="str">
        <f>IFERROR(VLOOKUP($D231,大四學分表及訓練階段設定!$H$41:$K$82,4,FALSE),"")</f>
        <v>神經學見習 Neurology</v>
      </c>
      <c r="I231" s="154" t="str">
        <f>IFERROR(VLOOKUP($D231,大四學分表及訓練階段設定!$H$41:$K$82,2,FALSE),"")</f>
        <v>神經科Neurology</v>
      </c>
      <c r="J231" s="376">
        <v>45740</v>
      </c>
      <c r="K231" s="376">
        <v>45751</v>
      </c>
      <c r="L231" s="152"/>
      <c r="M231" s="152"/>
      <c r="N231" s="152"/>
    </row>
    <row r="232" spans="1:14" s="153" customFormat="1">
      <c r="A232" s="158"/>
      <c r="B232" s="150" t="s">
        <v>1038</v>
      </c>
      <c r="C232" s="150" t="s">
        <v>989</v>
      </c>
      <c r="D232" s="460" t="s">
        <v>1215</v>
      </c>
      <c r="E232" s="150">
        <f>IFERROR(INDEX(學生名單!$B:$H,MATCH($B232,學生名單!$G:$G,0),5),"")</f>
        <v>9509</v>
      </c>
      <c r="F232" s="150" t="str">
        <f>IFERROR(INDEX(學生名單!$B:$H,MATCH($B232,學生名單!$G:$G,0),4),"")</f>
        <v>Britney Carmey Bernadine</v>
      </c>
      <c r="G232" s="150" t="str">
        <f>IFERROR(INDEX(學生名單!$B:$H,MATCH($B232,學生名單!$G:$G,0),1),"")</f>
        <v>11057003A</v>
      </c>
      <c r="H232" s="154" t="str">
        <f>IFERROR(VLOOKUP($D232,大四學分表及訓練階段設定!$H$41:$K$82,4,FALSE),"")</f>
        <v>整形外科學見習 Plastic &amp; Reconstructive Surgery</v>
      </c>
      <c r="I232" s="154" t="str">
        <f>IFERROR(VLOOKUP($D232,大四學分表及訓練階段設定!$H$41:$K$82,2,FALSE),"")</f>
        <v>整形外科部Plastic Surgery Dept.</v>
      </c>
      <c r="J232" s="376">
        <v>45740</v>
      </c>
      <c r="K232" s="376">
        <v>45751</v>
      </c>
      <c r="L232" s="152"/>
      <c r="M232" s="152"/>
      <c r="N232" s="152"/>
    </row>
    <row r="233" spans="1:14" s="153" customFormat="1">
      <c r="A233" s="158"/>
      <c r="B233" s="150" t="s">
        <v>1027</v>
      </c>
      <c r="C233" s="150" t="s">
        <v>978</v>
      </c>
      <c r="D233" s="460" t="s">
        <v>104</v>
      </c>
      <c r="E233" s="150">
        <f>IFERROR(INDEX(學生名單!$B:$H,MATCH($B233,學生名單!$G:$G,0),5),"")</f>
        <v>9510</v>
      </c>
      <c r="F233" s="150" t="str">
        <f>IFERROR(INDEX(學生名單!$B:$H,MATCH($B233,學生名單!$G:$G,0),4),"")</f>
        <v>Byron Meltel Silil</v>
      </c>
      <c r="G233" s="150" t="str">
        <f>IFERROR(INDEX(學生名單!$B:$H,MATCH($B233,學生名單!$G:$G,0),1),"")</f>
        <v>11057004A</v>
      </c>
      <c r="H233" s="154" t="str">
        <f>IFERROR(VLOOKUP($D233,大四學分表及訓練階段設定!$H$41:$K$82,4,FALSE),"")</f>
        <v>神經學見習 Neurology</v>
      </c>
      <c r="I233" s="154" t="str">
        <f>IFERROR(VLOOKUP($D233,大四學分表及訓練階段設定!$H$41:$K$82,2,FALSE),"")</f>
        <v>神經科Neurology</v>
      </c>
      <c r="J233" s="376">
        <v>45740</v>
      </c>
      <c r="K233" s="376">
        <v>45751</v>
      </c>
      <c r="L233" s="152"/>
      <c r="M233" s="152"/>
      <c r="N233" s="152"/>
    </row>
    <row r="234" spans="1:14" s="153" customFormat="1">
      <c r="A234" s="158"/>
      <c r="B234" s="150" t="s">
        <v>1028</v>
      </c>
      <c r="C234" s="150" t="s">
        <v>979</v>
      </c>
      <c r="D234" s="460" t="s">
        <v>104</v>
      </c>
      <c r="E234" s="150">
        <f>IFERROR(INDEX(學生名單!$B:$H,MATCH($B234,學生名單!$G:$G,0),5),"")</f>
        <v>9523</v>
      </c>
      <c r="F234" s="150" t="str">
        <f>IFERROR(INDEX(學生名單!$B:$H,MATCH($B234,學生名單!$G:$G,0),4),"")</f>
        <v>Damari Rosalinda Tesucun</v>
      </c>
      <c r="G234" s="150" t="str">
        <f>IFERROR(INDEX(學生名單!$B:$H,MATCH($B234,學生名單!$G:$G,0),1),"")</f>
        <v>11057005A</v>
      </c>
      <c r="H234" s="154" t="str">
        <f>IFERROR(VLOOKUP($D234,大四學分表及訓練階段設定!$H$41:$K$82,4,FALSE),"")</f>
        <v>神經學見習 Neurology</v>
      </c>
      <c r="I234" s="154" t="str">
        <f>IFERROR(VLOOKUP($D234,大四學分表及訓練階段設定!$H$41:$K$82,2,FALSE),"")</f>
        <v>神經科Neurology</v>
      </c>
      <c r="J234" s="376">
        <v>45740</v>
      </c>
      <c r="K234" s="376">
        <v>45751</v>
      </c>
      <c r="L234" s="152"/>
      <c r="M234" s="152"/>
      <c r="N234" s="152"/>
    </row>
    <row r="235" spans="1:14" s="153" customFormat="1">
      <c r="A235" s="158"/>
      <c r="B235" s="150" t="s">
        <v>1045</v>
      </c>
      <c r="C235" s="150" t="s">
        <v>996</v>
      </c>
      <c r="D235" s="460" t="s">
        <v>703</v>
      </c>
      <c r="E235" s="150">
        <f>IFERROR(INDEX(學生名單!$B:$H,MATCH($B235,學生名單!$G:$G,0),5),"")</f>
        <v>9517</v>
      </c>
      <c r="F235" s="150" t="str">
        <f>IFERROR(INDEX(學生名單!$B:$H,MATCH($B235,學生名單!$G:$G,0),4),"")</f>
        <v>Fay Naomi Bernard</v>
      </c>
      <c r="G235" s="150" t="str">
        <f>IFERROR(INDEX(學生名單!$B:$H,MATCH($B235,學生名單!$G:$G,0),1),"")</f>
        <v>11057006A</v>
      </c>
      <c r="H235" s="154" t="str">
        <f>IFERROR(VLOOKUP($D235,大四學分表及訓練階段設定!$H$41:$K$82,4,FALSE),"")</f>
        <v>骨科學見習 Orthopedics</v>
      </c>
      <c r="I235" s="154" t="str">
        <f>IFERROR(VLOOKUP($D235,大四學分表及訓練階段設定!$H$41:$K$82,2,FALSE),"")</f>
        <v>骨科部Orthopedics Dept.</v>
      </c>
      <c r="J235" s="376">
        <v>45740</v>
      </c>
      <c r="K235" s="376">
        <v>45751</v>
      </c>
      <c r="L235" s="152"/>
      <c r="M235" s="152"/>
      <c r="N235" s="152"/>
    </row>
    <row r="236" spans="1:14" s="153" customFormat="1">
      <c r="A236" s="158"/>
      <c r="B236" s="150" t="s">
        <v>1035</v>
      </c>
      <c r="C236" s="150" t="s">
        <v>986</v>
      </c>
      <c r="D236" s="460" t="s">
        <v>1077</v>
      </c>
      <c r="E236" s="150">
        <f>IFERROR(INDEX(學生名單!$B:$H,MATCH($B236,學生名單!$G:$G,0),5),"")</f>
        <v>9504</v>
      </c>
      <c r="F236" s="150" t="str">
        <f>IFERROR(INDEX(學生名單!$B:$H,MATCH($B236,學生名單!$G:$G,0),4),"")</f>
        <v>Gabriela Natalie Ochoa</v>
      </c>
      <c r="G236" s="150" t="str">
        <f>IFERROR(INDEX(學生名單!$B:$H,MATCH($B236,學生名單!$G:$G,0),1),"")</f>
        <v>11057007A</v>
      </c>
      <c r="H236" s="154" t="str">
        <f>IFERROR(VLOOKUP($D236,大四學分表及訓練階段設定!$H$41:$K$82,4,FALSE),"")</f>
        <v xml:space="preserve">婦產科學見習 Obstetrics &amp; Gynecology </v>
      </c>
      <c r="I236" s="154" t="str">
        <f>IFERROR(VLOOKUP($D236,大四學分表及訓練階段設定!$H$41:$K$82,2,FALSE),"")</f>
        <v>婦產部Obstetrics &amp; Gynecology Dept.</v>
      </c>
      <c r="J236" s="376">
        <v>45740</v>
      </c>
      <c r="K236" s="376">
        <v>45779</v>
      </c>
      <c r="L236" s="152"/>
      <c r="M236" s="152"/>
      <c r="N236" s="152"/>
    </row>
    <row r="237" spans="1:14" s="153" customFormat="1">
      <c r="A237" s="158"/>
      <c r="B237" s="150" t="s">
        <v>1221</v>
      </c>
      <c r="C237" s="150" t="s">
        <v>992</v>
      </c>
      <c r="D237" s="460" t="s">
        <v>1077</v>
      </c>
      <c r="E237" s="150">
        <f>IFERROR(INDEX(學生名單!$B:$H,MATCH($B237,學生名單!$G:$G,0),5),"")</f>
        <v>9516</v>
      </c>
      <c r="F237" s="150" t="str">
        <f>IFERROR(INDEX(學生名單!$B:$H,MATCH($B237,學生名單!$G:$G,0),4),"")</f>
        <v>Geraldo Fernando Puc</v>
      </c>
      <c r="G237" s="150" t="str">
        <f>IFERROR(INDEX(學生名單!$B:$H,MATCH($B237,學生名單!$G:$G,0),1),"")</f>
        <v>11057008A</v>
      </c>
      <c r="H237" s="154" t="str">
        <f>IFERROR(VLOOKUP($D237,大四學分表及訓練階段設定!$H$41:$K$82,4,FALSE),"")</f>
        <v xml:space="preserve">婦產科學見習 Obstetrics &amp; Gynecology </v>
      </c>
      <c r="I237" s="154" t="str">
        <f>IFERROR(VLOOKUP($D237,大四學分表及訓練階段設定!$H$41:$K$82,2,FALSE),"")</f>
        <v>婦產部Obstetrics &amp; Gynecology Dept.</v>
      </c>
      <c r="J237" s="376">
        <v>45740</v>
      </c>
      <c r="K237" s="376">
        <v>45779</v>
      </c>
      <c r="L237" s="152"/>
      <c r="M237" s="152"/>
      <c r="N237" s="152"/>
    </row>
    <row r="238" spans="1:14" s="153" customFormat="1">
      <c r="A238" s="158"/>
      <c r="B238" s="150" t="s">
        <v>1026</v>
      </c>
      <c r="C238" s="150" t="s">
        <v>977</v>
      </c>
      <c r="D238" s="460" t="s">
        <v>1077</v>
      </c>
      <c r="E238" s="150">
        <f>IFERROR(INDEX(學生名單!$B:$H,MATCH($B238,學生名單!$G:$G,0),5),"")</f>
        <v>9513</v>
      </c>
      <c r="F238" s="150" t="str">
        <f>IFERROR(INDEX(學生名單!$B:$H,MATCH($B238,學生名單!$G:$G,0),4),"")</f>
        <v>Isaure Omario Milian</v>
      </c>
      <c r="G238" s="150" t="str">
        <f>IFERROR(INDEX(學生名單!$B:$H,MATCH($B238,學生名單!$G:$G,0),1),"")</f>
        <v>11057009A</v>
      </c>
      <c r="H238" s="154" t="str">
        <f>IFERROR(VLOOKUP($D238,大四學分表及訓練階段設定!$H$41:$K$82,4,FALSE),"")</f>
        <v xml:space="preserve">婦產科學見習 Obstetrics &amp; Gynecology </v>
      </c>
      <c r="I238" s="154" t="str">
        <f>IFERROR(VLOOKUP($D238,大四學分表及訓練階段設定!$H$41:$K$82,2,FALSE),"")</f>
        <v>婦產部Obstetrics &amp; Gynecology Dept.</v>
      </c>
      <c r="J238" s="376">
        <v>45740</v>
      </c>
      <c r="K238" s="376">
        <v>45779</v>
      </c>
      <c r="L238" s="152"/>
      <c r="M238" s="152"/>
      <c r="N238" s="152"/>
    </row>
    <row r="239" spans="1:14" s="153" customFormat="1">
      <c r="A239" s="158"/>
      <c r="B239" s="150" t="s">
        <v>1046</v>
      </c>
      <c r="C239" s="150" t="s">
        <v>997</v>
      </c>
      <c r="D239" s="460" t="s">
        <v>596</v>
      </c>
      <c r="E239" s="150">
        <f>IFERROR(INDEX(學生名單!$B:$H,MATCH($B239,學生名單!$G:$G,0),5),"")</f>
        <v>9505</v>
      </c>
      <c r="F239" s="150" t="str">
        <f>IFERROR(INDEX(學生名單!$B:$H,MATCH($B239,學生名單!$G:$G,0),4),"")</f>
        <v>Joel St. George Samuel</v>
      </c>
      <c r="G239" s="150" t="str">
        <f>IFERROR(INDEX(學生名單!$B:$H,MATCH($B239,學生名單!$G:$G,0),1),"")</f>
        <v>11057010A</v>
      </c>
      <c r="H239" s="154" t="str">
        <f>IFERROR(VLOOKUP($D239,大四學分表及訓練階段設定!$H$41:$K$82,4,FALSE),"")</f>
        <v>麻醉學見習 Anesthesiology</v>
      </c>
      <c r="I239" s="154" t="str">
        <f>IFERROR(VLOOKUP($D239,大四學分表及訓練階段設定!$H$41:$K$82,2,FALSE),"")</f>
        <v>麻醉部Anesthesiology</v>
      </c>
      <c r="J239" s="376">
        <v>45740</v>
      </c>
      <c r="K239" s="376">
        <v>45779</v>
      </c>
      <c r="L239" s="152"/>
      <c r="M239" s="152"/>
      <c r="N239" s="152"/>
    </row>
    <row r="240" spans="1:14" s="153" customFormat="1">
      <c r="A240" s="158"/>
      <c r="B240" s="150" t="s">
        <v>1031</v>
      </c>
      <c r="C240" s="150" t="s">
        <v>982</v>
      </c>
      <c r="D240" s="460" t="s">
        <v>596</v>
      </c>
      <c r="E240" s="150">
        <f>IFERROR(INDEX(學生名單!$B:$H,MATCH($B240,學生名單!$G:$G,0),5),"")</f>
        <v>9503</v>
      </c>
      <c r="F240" s="150" t="str">
        <f>IFERROR(INDEX(學生名單!$B:$H,MATCH($B240,學生名單!$G:$G,0),4),"")</f>
        <v>Kamal Lawrence Andrew</v>
      </c>
      <c r="G240" s="150" t="str">
        <f>IFERROR(INDEX(學生名單!$B:$H,MATCH($B240,學生名單!$G:$G,0),1),"")</f>
        <v>11057011A</v>
      </c>
      <c r="H240" s="154" t="str">
        <f>IFERROR(VLOOKUP($D240,大四學分表及訓練階段設定!$H$41:$K$82,4,FALSE),"")</f>
        <v>麻醉學見習 Anesthesiology</v>
      </c>
      <c r="I240" s="154" t="str">
        <f>IFERROR(VLOOKUP($D240,大四學分表及訓練階段設定!$H$41:$K$82,2,FALSE),"")</f>
        <v>麻醉部Anesthesiology</v>
      </c>
      <c r="J240" s="376">
        <v>45740</v>
      </c>
      <c r="K240" s="376">
        <v>45751</v>
      </c>
      <c r="L240" s="152"/>
      <c r="M240" s="152"/>
      <c r="N240" s="152"/>
    </row>
    <row r="241" spans="1:14" s="153" customFormat="1">
      <c r="A241" s="158"/>
      <c r="B241" s="150" t="s">
        <v>1034</v>
      </c>
      <c r="C241" s="150" t="s">
        <v>985</v>
      </c>
      <c r="D241" s="460" t="s">
        <v>1215</v>
      </c>
      <c r="E241" s="150">
        <f>IFERROR(INDEX(學生名單!$B:$H,MATCH($B241,學生名單!$G:$G,0),5),"")</f>
        <v>9512</v>
      </c>
      <c r="F241" s="150" t="str">
        <f>IFERROR(INDEX(學生名單!$B:$H,MATCH($B241,學生名單!$G:$G,0),4),"")</f>
        <v>Kamau Rudo Straughan</v>
      </c>
      <c r="G241" s="150" t="str">
        <f>IFERROR(INDEX(學生名單!$B:$H,MATCH($B241,學生名單!$G:$G,0),1),"")</f>
        <v>11057012A</v>
      </c>
      <c r="H241" s="154" t="str">
        <f>IFERROR(VLOOKUP($D241,大四學分表及訓練階段設定!$H$41:$K$82,4,FALSE),"")</f>
        <v>整形外科學見習 Plastic &amp; Reconstructive Surgery</v>
      </c>
      <c r="I241" s="154" t="str">
        <f>IFERROR(VLOOKUP($D241,大四學分表及訓練階段設定!$H$41:$K$82,2,FALSE),"")</f>
        <v>整形外科部Plastic Surgery Dept.</v>
      </c>
      <c r="J241" s="376">
        <v>45740</v>
      </c>
      <c r="K241" s="376">
        <v>45751</v>
      </c>
      <c r="L241" s="152"/>
      <c r="M241" s="152"/>
      <c r="N241" s="152"/>
    </row>
    <row r="242" spans="1:14" s="153" customFormat="1">
      <c r="A242" s="158"/>
      <c r="B242" s="150" t="s">
        <v>1043</v>
      </c>
      <c r="C242" s="150" t="s">
        <v>994</v>
      </c>
      <c r="D242" s="460" t="s">
        <v>1216</v>
      </c>
      <c r="E242" s="150">
        <f>IFERROR(INDEX(學生名單!$B:$H,MATCH($B242,學生名單!$G:$G,0),5),"")</f>
        <v>9507</v>
      </c>
      <c r="F242" s="150" t="str">
        <f>IFERROR(INDEX(學生名單!$B:$H,MATCH($B242,學生名單!$G:$G,0),4),"")</f>
        <v>Kevandra Niyah Cadle</v>
      </c>
      <c r="G242" s="150" t="str">
        <f>IFERROR(INDEX(學生名單!$B:$H,MATCH($B242,學生名單!$G:$G,0),1),"")</f>
        <v>11057013A</v>
      </c>
      <c r="H242" s="154" t="str">
        <f>IFERROR(VLOOKUP($D242,大四學分表及訓練階段設定!$H$41:$K$82,4,FALSE),"")</f>
        <v>影像醫學見習 Medical Imaging</v>
      </c>
      <c r="I242" s="154" t="str">
        <f>IFERROR(VLOOKUP($D242,大四學分表及訓練階段設定!$H$41:$K$82,2,FALSE),"")</f>
        <v>影像醫學部 Medical Imaging</v>
      </c>
      <c r="J242" s="376">
        <v>45740</v>
      </c>
      <c r="K242" s="376">
        <v>45751</v>
      </c>
      <c r="L242" s="152"/>
      <c r="M242" s="152"/>
      <c r="N242" s="152"/>
    </row>
    <row r="243" spans="1:14" s="153" customFormat="1">
      <c r="A243" s="158"/>
      <c r="B243" s="150" t="s">
        <v>1036</v>
      </c>
      <c r="C243" s="150" t="s">
        <v>987</v>
      </c>
      <c r="D243" s="460" t="s">
        <v>1121</v>
      </c>
      <c r="E243" s="150">
        <f>IFERROR(INDEX(學生名單!$B:$H,MATCH($B243,學生名單!$G:$G,0),5),"")</f>
        <v>9521</v>
      </c>
      <c r="F243" s="150" t="str">
        <f>IFERROR(INDEX(學生名單!$B:$H,MATCH($B243,學生名單!$G:$G,0),4),"")</f>
        <v>Maria Jose Del Milagro Banegas Mejia</v>
      </c>
      <c r="G243" s="150" t="str">
        <f>IFERROR(INDEX(學生名單!$B:$H,MATCH($B243,學生名單!$G:$G,0),1),"")</f>
        <v>11057014A</v>
      </c>
      <c r="H243" s="154" t="str">
        <f>IFERROR(VLOOKUP($D243,大四學分表及訓練階段設定!$H$41:$K$82,4,FALSE),"")</f>
        <v>神經學見習 Neurology</v>
      </c>
      <c r="I243" s="154" t="str">
        <f>IFERROR(VLOOKUP($D243,大四學分表及訓練階段設定!$H$41:$K$82,2,FALSE),"")</f>
        <v>神經科Neurology</v>
      </c>
      <c r="J243" s="376">
        <v>45740</v>
      </c>
      <c r="K243" s="376">
        <v>45751</v>
      </c>
      <c r="L243" s="152"/>
      <c r="M243" s="152"/>
      <c r="N243" s="152"/>
    </row>
    <row r="244" spans="1:14" s="153" customFormat="1">
      <c r="A244" s="158"/>
      <c r="B244" s="150" t="s">
        <v>1037</v>
      </c>
      <c r="C244" s="150" t="s">
        <v>988</v>
      </c>
      <c r="D244" s="64" t="s">
        <v>622</v>
      </c>
      <c r="E244" s="150">
        <f>IFERROR(INDEX(學生名單!$B:$H,MATCH($B244,學生名單!$G:$G,0),5),"")</f>
        <v>9515</v>
      </c>
      <c r="F244" s="150" t="str">
        <f>IFERROR(INDEX(學生名單!$B:$H,MATCH($B244,學生名單!$G:$G,0),4),"")</f>
        <v>Oscar Alejandro Avila Segura</v>
      </c>
      <c r="G244" s="150" t="str">
        <f>IFERROR(INDEX(學生名單!$B:$H,MATCH($B244,學生名單!$G:$G,0),1),"")</f>
        <v>11057015A</v>
      </c>
      <c r="H244" s="154" t="str">
        <f>IFERROR(VLOOKUP($D244,大四學分表及訓練階段設定!$H$41:$K$82,4,FALSE),"")</f>
        <v>小兒外科 advanced Surgery&gt;Pediatric Surgery</v>
      </c>
      <c r="I244" s="154" t="str">
        <f>IFERROR(VLOOKUP($D244,大四學分表及訓練階段設定!$H$41:$K$82,2,FALSE),"")</f>
        <v>小兒外科Pediatric Surgery</v>
      </c>
      <c r="J244" s="376">
        <v>45740</v>
      </c>
      <c r="K244" s="376">
        <v>45751</v>
      </c>
      <c r="L244" s="152"/>
      <c r="M244" s="152"/>
      <c r="N244" s="152"/>
    </row>
    <row r="245" spans="1:14" s="153" customFormat="1">
      <c r="A245" s="158"/>
      <c r="B245" s="150" t="s">
        <v>1039</v>
      </c>
      <c r="C245" s="150" t="s">
        <v>990</v>
      </c>
      <c r="D245" s="64" t="s">
        <v>597</v>
      </c>
      <c r="E245" s="150">
        <f>IFERROR(INDEX(學生名單!$B:$H,MATCH($B245,學生名單!$G:$G,0),5),"")</f>
        <v>9522</v>
      </c>
      <c r="F245" s="150" t="str">
        <f>IFERROR(INDEX(學生名單!$B:$H,MATCH($B245,學生名單!$G:$G,0),4),"")</f>
        <v>Victor Henry Paez Medina</v>
      </c>
      <c r="G245" s="150" t="str">
        <f>IFERROR(INDEX(學生名單!$B:$H,MATCH($B245,學生名單!$G:$G,0),1),"")</f>
        <v>11057021A</v>
      </c>
      <c r="H245" s="154" t="str">
        <f>IFERROR(VLOOKUP($D245,大四學分表及訓練階段設定!$H$41:$K$82,4,FALSE),"")</f>
        <v>耳鼻喉科學見習 Otolaryngology</v>
      </c>
      <c r="I245" s="154" t="str">
        <f>IFERROR(VLOOKUP($D245,大四學分表及訓練階段設定!$H$41:$K$82,2,FALSE),"")</f>
        <v>耳鼻喉部ENT Dept.</v>
      </c>
      <c r="J245" s="376">
        <v>45740</v>
      </c>
      <c r="K245" s="376">
        <v>45751</v>
      </c>
      <c r="L245" s="152"/>
      <c r="M245" s="152"/>
      <c r="N245" s="152"/>
    </row>
    <row r="246" spans="1:14" s="153" customFormat="1">
      <c r="A246" s="158"/>
      <c r="B246" s="150" t="s">
        <v>1040</v>
      </c>
      <c r="C246" s="150" t="s">
        <v>991</v>
      </c>
      <c r="D246" s="64" t="s">
        <v>1077</v>
      </c>
      <c r="E246" s="150">
        <f>IFERROR(INDEX(學生名單!$B:$H,MATCH($B246,學生名單!$G:$G,0),5),"")</f>
        <v>9519</v>
      </c>
      <c r="F246" s="150" t="str">
        <f>IFERROR(INDEX(學生名單!$B:$H,MATCH($B246,學生名單!$G:$G,0),4),"")</f>
        <v>Victor Josue Matute Hernandez</v>
      </c>
      <c r="G246" s="150" t="str">
        <f>IFERROR(INDEX(學生名單!$B:$H,MATCH($B246,學生名單!$G:$G,0),1),"")</f>
        <v>11057022A</v>
      </c>
      <c r="H246" s="154" t="str">
        <f>IFERROR(VLOOKUP($D246,大四學分表及訓練階段設定!$H$41:$K$82,4,FALSE),"")</f>
        <v xml:space="preserve">婦產科學見習 Obstetrics &amp; Gynecology </v>
      </c>
      <c r="I246" s="154" t="str">
        <f>IFERROR(VLOOKUP($D246,大四學分表及訓練階段設定!$H$41:$K$82,2,FALSE),"")</f>
        <v>婦產部Obstetrics &amp; Gynecology Dept.</v>
      </c>
      <c r="J246" s="376">
        <v>45740</v>
      </c>
      <c r="K246" s="376">
        <v>45779</v>
      </c>
      <c r="L246" s="152"/>
      <c r="M246" s="152"/>
      <c r="N246" s="152"/>
    </row>
    <row r="247" spans="1:14" s="153" customFormat="1">
      <c r="A247" s="158"/>
      <c r="B247" s="150" t="s">
        <v>1042</v>
      </c>
      <c r="C247" s="150" t="s">
        <v>993</v>
      </c>
      <c r="D247" s="460" t="s">
        <v>101</v>
      </c>
      <c r="E247" s="150">
        <f>IFERROR(INDEX(學生名單!$B:$H,MATCH($B247,學生名單!$G:$G,0),5),"")</f>
        <v>9508</v>
      </c>
      <c r="F247" s="150" t="str">
        <f>IFERROR(INDEX(學生名單!$B:$H,MATCH($B247,學生名單!$G:$G,0),4),"")</f>
        <v>Allyssa Zia Haywood</v>
      </c>
      <c r="G247" s="150" t="str">
        <f>IFERROR(INDEX(學生名單!$B:$H,MATCH($B247,學生名單!$G:$G,0),1),"")</f>
        <v>11057001A</v>
      </c>
      <c r="H247" s="154" t="str">
        <f>IFERROR(VLOOKUP($D247,大四學分表及訓練階段設定!$H$41:$K$82,4,FALSE),"")</f>
        <v>麻醉學見習 Anesthesiology</v>
      </c>
      <c r="I247" s="154" t="str">
        <f>IFERROR(VLOOKUP($D247,大四學分表及訓練階段設定!$H$41:$K$82,2,FALSE),"")</f>
        <v>麻醉部Anesthesiology</v>
      </c>
      <c r="J247" s="376">
        <v>45754</v>
      </c>
      <c r="K247" s="376">
        <v>45765</v>
      </c>
      <c r="L247" s="152"/>
      <c r="M247" s="152"/>
      <c r="N247" s="152"/>
    </row>
    <row r="248" spans="1:14" s="153" customFormat="1">
      <c r="A248" s="158"/>
      <c r="B248" s="150" t="s">
        <v>1033</v>
      </c>
      <c r="C248" s="150" t="s">
        <v>984</v>
      </c>
      <c r="D248" s="460" t="s">
        <v>698</v>
      </c>
      <c r="E248" s="150">
        <f>IFERROR(INDEX(學生名單!$B:$H,MATCH($B248,學生名單!$G:$G,0),5),"")</f>
        <v>9506</v>
      </c>
      <c r="F248" s="150" t="str">
        <f>IFERROR(INDEX(學生名單!$B:$H,MATCH($B248,學生名單!$G:$G,0),4),"")</f>
        <v>Araine Minelle Amy Sydela Humes</v>
      </c>
      <c r="G248" s="150" t="str">
        <f>IFERROR(INDEX(學生名單!$B:$H,MATCH($B248,學生名單!$G:$G,0),1),"")</f>
        <v>11057002A</v>
      </c>
      <c r="H248" s="154" t="str">
        <f>IFERROR(VLOOKUP($D248,大四學分表及訓練階段設定!$H$41:$K$82,4,FALSE),"")</f>
        <v>骨科學見習 Orthopedics</v>
      </c>
      <c r="I248" s="154" t="str">
        <f>IFERROR(VLOOKUP($D248,大四學分表及訓練階段設定!$H$41:$K$82,2,FALSE),"")</f>
        <v>骨科部Orthopedics Dept.</v>
      </c>
      <c r="J248" s="376">
        <v>45754</v>
      </c>
      <c r="K248" s="376">
        <v>45765</v>
      </c>
      <c r="L248" s="152"/>
      <c r="M248" s="152"/>
      <c r="N248" s="152"/>
    </row>
    <row r="249" spans="1:14" s="153" customFormat="1">
      <c r="A249" s="158"/>
      <c r="B249" s="150" t="s">
        <v>1038</v>
      </c>
      <c r="C249" s="150" t="s">
        <v>989</v>
      </c>
      <c r="D249" s="460" t="s">
        <v>698</v>
      </c>
      <c r="E249" s="150">
        <f>IFERROR(INDEX(學生名單!$B:$H,MATCH($B249,學生名單!$G:$G,0),5),"")</f>
        <v>9509</v>
      </c>
      <c r="F249" s="150" t="str">
        <f>IFERROR(INDEX(學生名單!$B:$H,MATCH($B249,學生名單!$G:$G,0),4),"")</f>
        <v>Britney Carmey Bernadine</v>
      </c>
      <c r="G249" s="150" t="str">
        <f>IFERROR(INDEX(學生名單!$B:$H,MATCH($B249,學生名單!$G:$G,0),1),"")</f>
        <v>11057003A</v>
      </c>
      <c r="H249" s="154" t="str">
        <f>IFERROR(VLOOKUP($D249,大四學分表及訓練階段設定!$H$41:$K$82,4,FALSE),"")</f>
        <v>骨科學見習 Orthopedics</v>
      </c>
      <c r="I249" s="154" t="str">
        <f>IFERROR(VLOOKUP($D249,大四學分表及訓練階段設定!$H$41:$K$82,2,FALSE),"")</f>
        <v>骨科部Orthopedics Dept.</v>
      </c>
      <c r="J249" s="376">
        <v>45754</v>
      </c>
      <c r="K249" s="376">
        <v>45765</v>
      </c>
      <c r="L249" s="152"/>
      <c r="M249" s="152"/>
      <c r="N249" s="152"/>
    </row>
    <row r="250" spans="1:14" s="153" customFormat="1">
      <c r="A250" s="158"/>
      <c r="B250" s="150" t="s">
        <v>1027</v>
      </c>
      <c r="C250" s="150" t="s">
        <v>978</v>
      </c>
      <c r="D250" s="460" t="s">
        <v>698</v>
      </c>
      <c r="E250" s="150">
        <f>IFERROR(INDEX(學生名單!$B:$H,MATCH($B250,學生名單!$G:$G,0),5),"")</f>
        <v>9510</v>
      </c>
      <c r="F250" s="150" t="str">
        <f>IFERROR(INDEX(學生名單!$B:$H,MATCH($B250,學生名單!$G:$G,0),4),"")</f>
        <v>Byron Meltel Silil</v>
      </c>
      <c r="G250" s="150" t="str">
        <f>IFERROR(INDEX(學生名單!$B:$H,MATCH($B250,學生名單!$G:$G,0),1),"")</f>
        <v>11057004A</v>
      </c>
      <c r="H250" s="154" t="str">
        <f>IFERROR(VLOOKUP($D250,大四學分表及訓練階段設定!$H$41:$K$82,4,FALSE),"")</f>
        <v>骨科學見習 Orthopedics</v>
      </c>
      <c r="I250" s="154" t="str">
        <f>IFERROR(VLOOKUP($D250,大四學分表及訓練階段設定!$H$41:$K$82,2,FALSE),"")</f>
        <v>骨科部Orthopedics Dept.</v>
      </c>
      <c r="J250" s="376">
        <v>45754</v>
      </c>
      <c r="K250" s="376">
        <v>45765</v>
      </c>
      <c r="L250" s="152"/>
      <c r="M250" s="152"/>
      <c r="N250" s="152"/>
    </row>
    <row r="251" spans="1:14" s="153" customFormat="1">
      <c r="A251" s="158"/>
      <c r="B251" s="150" t="s">
        <v>1028</v>
      </c>
      <c r="C251" s="150" t="s">
        <v>979</v>
      </c>
      <c r="D251" s="460" t="s">
        <v>774</v>
      </c>
      <c r="E251" s="150">
        <f>IFERROR(INDEX(學生名單!$B:$H,MATCH($B251,學生名單!$G:$G,0),5),"")</f>
        <v>9523</v>
      </c>
      <c r="F251" s="150" t="str">
        <f>IFERROR(INDEX(學生名單!$B:$H,MATCH($B251,學生名單!$G:$G,0),4),"")</f>
        <v>Damari Rosalinda Tesucun</v>
      </c>
      <c r="G251" s="150" t="str">
        <f>IFERROR(INDEX(學生名單!$B:$H,MATCH($B251,學生名單!$G:$G,0),1),"")</f>
        <v>11057005A</v>
      </c>
      <c r="H251" s="154" t="str">
        <f>IFERROR(VLOOKUP($D251,大四學分表及訓練階段設定!$H$41:$K$82,4,FALSE),"")</f>
        <v>影像醫學見習 Medical Imaging</v>
      </c>
      <c r="I251" s="154" t="str">
        <f>IFERROR(VLOOKUP($D251,大四學分表及訓練階段設定!$H$41:$K$82,2,FALSE),"")</f>
        <v>影像醫學部 Medical Imaging</v>
      </c>
      <c r="J251" s="376">
        <v>45754</v>
      </c>
      <c r="K251" s="376">
        <v>45765</v>
      </c>
      <c r="L251" s="152"/>
      <c r="M251" s="152"/>
      <c r="N251" s="152"/>
    </row>
    <row r="252" spans="1:14" s="153" customFormat="1">
      <c r="A252" s="158"/>
      <c r="B252" s="150" t="s">
        <v>1045</v>
      </c>
      <c r="C252" s="150" t="s">
        <v>996</v>
      </c>
      <c r="D252" s="460" t="s">
        <v>635</v>
      </c>
      <c r="E252" s="150">
        <f>IFERROR(INDEX(學生名單!$B:$H,MATCH($B252,學生名單!$G:$G,0),5),"")</f>
        <v>9517</v>
      </c>
      <c r="F252" s="150" t="str">
        <f>IFERROR(INDEX(學生名單!$B:$H,MATCH($B252,學生名單!$G:$G,0),4),"")</f>
        <v>Fay Naomi Bernard</v>
      </c>
      <c r="G252" s="150" t="str">
        <f>IFERROR(INDEX(學生名單!$B:$H,MATCH($B252,學生名單!$G:$G,0),1),"")</f>
        <v>11057006A</v>
      </c>
      <c r="H252" s="154" t="str">
        <f>IFERROR(VLOOKUP($D252,大四學分表及訓練階段設定!$H$41:$K$82,4,FALSE),"")</f>
        <v>影像醫學見習 Medical Imaging</v>
      </c>
      <c r="I252" s="154" t="str">
        <f>IFERROR(VLOOKUP($D252,大四學分表及訓練階段設定!$H$41:$K$82,2,FALSE),"")</f>
        <v>影像醫學部 Medical Imaging</v>
      </c>
      <c r="J252" s="376">
        <v>45754</v>
      </c>
      <c r="K252" s="376">
        <v>45765</v>
      </c>
      <c r="L252" s="152"/>
      <c r="M252" s="152"/>
      <c r="N252" s="152"/>
    </row>
    <row r="253" spans="1:14" s="153" customFormat="1">
      <c r="A253" s="158"/>
      <c r="B253" s="150" t="s">
        <v>1046</v>
      </c>
      <c r="C253" s="150" t="s">
        <v>997</v>
      </c>
      <c r="D253" s="460" t="s">
        <v>625</v>
      </c>
      <c r="E253" s="150">
        <f>IFERROR(INDEX(學生名單!$B:$H,MATCH($B253,學生名單!$G:$G,0),5),"")</f>
        <v>9505</v>
      </c>
      <c r="F253" s="150" t="str">
        <f>IFERROR(INDEX(學生名單!$B:$H,MATCH($B253,學生名單!$G:$G,0),4),"")</f>
        <v>Joel St. George Samuel</v>
      </c>
      <c r="G253" s="150" t="str">
        <f>IFERROR(INDEX(學生名單!$B:$H,MATCH($B253,學生名單!$G:$G,0),1),"")</f>
        <v>11057010A</v>
      </c>
      <c r="H253" s="154" t="str">
        <f>IFERROR(VLOOKUP($D253,大四學分表及訓練階段設定!$H$41:$K$82,4,FALSE),"")</f>
        <v>新陳代謝科 advance Internal Medicine&gt;Endocrinology &amp; Metabolism</v>
      </c>
      <c r="I253" s="154" t="str">
        <f>IFERROR(VLOOKUP($D253,大四學分表及訓練階段設定!$H$41:$K$82,2,FALSE),"")</f>
        <v>新陳代謝科Metabolism</v>
      </c>
      <c r="J253" s="376">
        <v>45754</v>
      </c>
      <c r="K253" s="376">
        <v>45765</v>
      </c>
      <c r="L253" s="152"/>
      <c r="M253" s="152"/>
      <c r="N253" s="152"/>
    </row>
    <row r="254" spans="1:14" s="153" customFormat="1">
      <c r="A254" s="158"/>
      <c r="B254" s="150" t="s">
        <v>1031</v>
      </c>
      <c r="C254" s="150" t="s">
        <v>982</v>
      </c>
      <c r="D254" s="460" t="s">
        <v>625</v>
      </c>
      <c r="E254" s="150">
        <f>IFERROR(INDEX(學生名單!$B:$H,MATCH($B254,學生名單!$G:$G,0),5),"")</f>
        <v>9503</v>
      </c>
      <c r="F254" s="150" t="str">
        <f>IFERROR(INDEX(學生名單!$B:$H,MATCH($B254,學生名單!$G:$G,0),4),"")</f>
        <v>Kamal Lawrence Andrew</v>
      </c>
      <c r="G254" s="150" t="str">
        <f>IFERROR(INDEX(學生名單!$B:$H,MATCH($B254,學生名單!$G:$G,0),1),"")</f>
        <v>11057011A</v>
      </c>
      <c r="H254" s="154" t="str">
        <f>IFERROR(VLOOKUP($D254,大四學分表及訓練階段設定!$H$41:$K$82,4,FALSE),"")</f>
        <v>新陳代謝科 advance Internal Medicine&gt;Endocrinology &amp; Metabolism</v>
      </c>
      <c r="I254" s="154" t="str">
        <f>IFERROR(VLOOKUP($D254,大四學分表及訓練階段設定!$H$41:$K$82,2,FALSE),"")</f>
        <v>新陳代謝科Metabolism</v>
      </c>
      <c r="J254" s="376">
        <v>45754</v>
      </c>
      <c r="K254" s="376">
        <v>45765</v>
      </c>
      <c r="L254" s="152"/>
      <c r="M254" s="152"/>
      <c r="N254" s="152"/>
    </row>
    <row r="255" spans="1:14" s="153" customFormat="1">
      <c r="A255" s="158"/>
      <c r="B255" s="150" t="s">
        <v>1034</v>
      </c>
      <c r="C255" s="150" t="s">
        <v>985</v>
      </c>
      <c r="D255" s="460" t="s">
        <v>1074</v>
      </c>
      <c r="E255" s="150">
        <f>IFERROR(INDEX(學生名單!$B:$H,MATCH($B255,學生名單!$G:$G,0),5),"")</f>
        <v>9512</v>
      </c>
      <c r="F255" s="150" t="str">
        <f>IFERROR(INDEX(學生名單!$B:$H,MATCH($B255,學生名單!$G:$G,0),4),"")</f>
        <v>Kamau Rudo Straughan</v>
      </c>
      <c r="G255" s="150" t="str">
        <f>IFERROR(INDEX(學生名單!$B:$H,MATCH($B255,學生名單!$G:$G,0),1),"")</f>
        <v>11057012A</v>
      </c>
      <c r="H255" s="154" t="str">
        <f>IFERROR(VLOOKUP($D255,大四學分表及訓練階段設定!$H$41:$K$82,4,FALSE),"")</f>
        <v>新陳代謝科 advance Internal Medicine&gt;Endocrinology &amp; Metabolism</v>
      </c>
      <c r="I255" s="154" t="str">
        <f>IFERROR(VLOOKUP($D255,大四學分表及訓練階段設定!$H$41:$K$82,2,FALSE),"")</f>
        <v>新陳代謝科Metabolism</v>
      </c>
      <c r="J255" s="376">
        <v>45754</v>
      </c>
      <c r="K255" s="376">
        <v>45765</v>
      </c>
      <c r="L255" s="152"/>
      <c r="M255" s="152"/>
      <c r="N255" s="152"/>
    </row>
    <row r="256" spans="1:14" s="153" customFormat="1">
      <c r="A256" s="158"/>
      <c r="B256" s="150" t="s">
        <v>1043</v>
      </c>
      <c r="C256" s="150" t="s">
        <v>994</v>
      </c>
      <c r="D256" s="460" t="s">
        <v>1085</v>
      </c>
      <c r="E256" s="150">
        <f>IFERROR(INDEX(學生名單!$B:$H,MATCH($B256,學生名單!$G:$G,0),5),"")</f>
        <v>9507</v>
      </c>
      <c r="F256" s="150" t="str">
        <f>IFERROR(INDEX(學生名單!$B:$H,MATCH($B256,學生名單!$G:$G,0),4),"")</f>
        <v>Kevandra Niyah Cadle</v>
      </c>
      <c r="G256" s="150" t="str">
        <f>IFERROR(INDEX(學生名單!$B:$H,MATCH($B256,學生名單!$G:$G,0),1),"")</f>
        <v>11057013A</v>
      </c>
      <c r="H256" s="154" t="str">
        <f>IFERROR(VLOOKUP($D256,大四學分表及訓練階段設定!$H$41:$K$82,4,FALSE),"")</f>
        <v xml:space="preserve">精神醫學見習 Psychiatry </v>
      </c>
      <c r="I256" s="154" t="str">
        <f>IFERROR(VLOOKUP($D256,大四學分表及訓練階段設定!$H$41:$K$82,2,FALSE),"")</f>
        <v>精神科Psychiatry</v>
      </c>
      <c r="J256" s="376">
        <v>45754</v>
      </c>
      <c r="K256" s="376">
        <v>45779</v>
      </c>
      <c r="L256" s="152"/>
      <c r="M256" s="152"/>
      <c r="N256" s="152"/>
    </row>
    <row r="257" spans="1:14" s="153" customFormat="1">
      <c r="A257" s="158"/>
      <c r="B257" s="150" t="s">
        <v>1036</v>
      </c>
      <c r="C257" s="150" t="s">
        <v>987</v>
      </c>
      <c r="D257" s="460" t="s">
        <v>1085</v>
      </c>
      <c r="E257" s="150">
        <f>IFERROR(INDEX(學生名單!$B:$H,MATCH($B257,學生名單!$G:$G,0),5),"")</f>
        <v>9521</v>
      </c>
      <c r="F257" s="150" t="str">
        <f>IFERROR(INDEX(學生名單!$B:$H,MATCH($B257,學生名單!$G:$G,0),4),"")</f>
        <v>Maria Jose Del Milagro Banegas Mejia</v>
      </c>
      <c r="G257" s="150" t="str">
        <f>IFERROR(INDEX(學生名單!$B:$H,MATCH($B257,學生名單!$G:$G,0),1),"")</f>
        <v>11057014A</v>
      </c>
      <c r="H257" s="154" t="str">
        <f>IFERROR(VLOOKUP($D257,大四學分表及訓練階段設定!$H$41:$K$82,4,FALSE),"")</f>
        <v xml:space="preserve">精神醫學見習 Psychiatry </v>
      </c>
      <c r="I257" s="154" t="str">
        <f>IFERROR(VLOOKUP($D257,大四學分表及訓練階段設定!$H$41:$K$82,2,FALSE),"")</f>
        <v>精神科Psychiatry</v>
      </c>
      <c r="J257" s="376">
        <v>45754</v>
      </c>
      <c r="K257" s="376">
        <v>45779</v>
      </c>
      <c r="L257" s="152"/>
      <c r="M257" s="152"/>
      <c r="N257" s="152"/>
    </row>
    <row r="258" spans="1:14" s="153" customFormat="1">
      <c r="A258" s="158"/>
      <c r="B258" s="150" t="s">
        <v>1037</v>
      </c>
      <c r="C258" s="150" t="s">
        <v>988</v>
      </c>
      <c r="D258" s="64" t="s">
        <v>602</v>
      </c>
      <c r="E258" s="150">
        <f>IFERROR(INDEX(學生名單!$B:$H,MATCH($B258,學生名單!$G:$G,0),5),"")</f>
        <v>9515</v>
      </c>
      <c r="F258" s="150" t="str">
        <f>IFERROR(INDEX(學生名單!$B:$H,MATCH($B258,學生名單!$G:$G,0),4),"")</f>
        <v>Oscar Alejandro Avila Segura</v>
      </c>
      <c r="G258" s="150" t="str">
        <f>IFERROR(INDEX(學生名單!$B:$H,MATCH($B258,學生名單!$G:$G,0),1),"")</f>
        <v>11057015A</v>
      </c>
      <c r="H258" s="154" t="str">
        <f>IFERROR(VLOOKUP($D258,大四學分表及訓練階段設定!$H$41:$K$82,4,FALSE),"")</f>
        <v>兒科學見習 Pediatrics</v>
      </c>
      <c r="I258" s="154" t="str">
        <f>IFERROR(VLOOKUP($D258,大四學分表及訓練階段設定!$H$41:$K$82,2,FALSE),"")</f>
        <v>兒童醫學部Pediatric Medicine Dept.</v>
      </c>
      <c r="J258" s="376">
        <v>45754</v>
      </c>
      <c r="K258" s="376">
        <v>45793</v>
      </c>
      <c r="L258" s="152"/>
      <c r="M258" s="152"/>
      <c r="N258" s="152"/>
    </row>
    <row r="259" spans="1:14" s="153" customFormat="1">
      <c r="A259" s="158"/>
      <c r="B259" s="150" t="s">
        <v>1044</v>
      </c>
      <c r="C259" s="150" t="s">
        <v>995</v>
      </c>
      <c r="D259" s="64" t="s">
        <v>602</v>
      </c>
      <c r="E259" s="150">
        <f>IFERROR(INDEX(學生名單!$B:$H,MATCH($B259,學生名單!$G:$G,0),5),"")</f>
        <v>9524</v>
      </c>
      <c r="F259" s="150" t="str">
        <f>IFERROR(INDEX(學生名單!$B:$H,MATCH($B259,學生名單!$G:$G,0),4),"")</f>
        <v>Sariah Hermina Joseph</v>
      </c>
      <c r="G259" s="150" t="str">
        <f>IFERROR(INDEX(學生名單!$B:$H,MATCH($B259,學生名單!$G:$G,0),1),"")</f>
        <v>11057016A</v>
      </c>
      <c r="H259" s="154" t="str">
        <f>IFERROR(VLOOKUP($D259,大四學分表及訓練階段設定!$H$41:$K$82,4,FALSE),"")</f>
        <v>兒科學見習 Pediatrics</v>
      </c>
      <c r="I259" s="154" t="str">
        <f>IFERROR(VLOOKUP($D259,大四學分表及訓練階段設定!$H$41:$K$82,2,FALSE),"")</f>
        <v>兒童醫學部Pediatric Medicine Dept.</v>
      </c>
      <c r="J259" s="376">
        <v>45754</v>
      </c>
      <c r="K259" s="376">
        <v>45793</v>
      </c>
      <c r="L259" s="152"/>
      <c r="M259" s="152"/>
      <c r="N259" s="152"/>
    </row>
    <row r="260" spans="1:14" s="153" customFormat="1">
      <c r="A260" s="158"/>
      <c r="B260" s="150" t="s">
        <v>1032</v>
      </c>
      <c r="C260" s="150" t="s">
        <v>983</v>
      </c>
      <c r="D260" s="64" t="s">
        <v>602</v>
      </c>
      <c r="E260" s="150">
        <f>IFERROR(INDEX(學生名單!$B:$H,MATCH($B260,學生名單!$G:$G,0),5),"")</f>
        <v>9518</v>
      </c>
      <c r="F260" s="150" t="str">
        <f>IFERROR(INDEX(學生名單!$B:$H,MATCH($B260,學生名單!$G:$G,0),4),"")</f>
        <v>Sergio Kyler Joseph</v>
      </c>
      <c r="G260" s="150" t="str">
        <f>IFERROR(INDEX(學生名單!$B:$H,MATCH($B260,學生名單!$G:$G,0),1),"")</f>
        <v>11057017A</v>
      </c>
      <c r="H260" s="154" t="str">
        <f>IFERROR(VLOOKUP($D260,大四學分表及訓練階段設定!$H$41:$K$82,4,FALSE),"")</f>
        <v>兒科學見習 Pediatrics</v>
      </c>
      <c r="I260" s="154" t="str">
        <f>IFERROR(VLOOKUP($D260,大四學分表及訓練階段設定!$H$41:$K$82,2,FALSE),"")</f>
        <v>兒童醫學部Pediatric Medicine Dept.</v>
      </c>
      <c r="J260" s="376">
        <v>45754</v>
      </c>
      <c r="K260" s="376">
        <v>45793</v>
      </c>
      <c r="L260" s="152"/>
      <c r="M260" s="152"/>
      <c r="N260" s="152"/>
    </row>
    <row r="261" spans="1:14" s="153" customFormat="1">
      <c r="A261" s="158"/>
      <c r="B261" s="150" t="s">
        <v>1029</v>
      </c>
      <c r="C261" s="150" t="s">
        <v>980</v>
      </c>
      <c r="D261" s="64" t="s">
        <v>1075</v>
      </c>
      <c r="E261" s="150">
        <f>IFERROR(INDEX(學生名單!$B:$H,MATCH($B261,學生名單!$G:$G,0),5),"")</f>
        <v>9520</v>
      </c>
      <c r="F261" s="150" t="str">
        <f>IFERROR(INDEX(學生名單!$B:$H,MATCH($B261,學生名單!$G:$G,0),4),"")</f>
        <v>Sophia Obiajulum Dagbue</v>
      </c>
      <c r="G261" s="150" t="str">
        <f>IFERROR(INDEX(學生名單!$B:$H,MATCH($B261,學生名單!$G:$G,0),1),"")</f>
        <v>11057018A</v>
      </c>
      <c r="H261" s="154" t="str">
        <f>IFERROR(VLOOKUP($D261,大四學分表及訓練階段設定!$H$41:$K$82,4,FALSE),"")</f>
        <v>急診學見習 Emergency</v>
      </c>
      <c r="I261" s="154" t="str">
        <f>IFERROR(VLOOKUP($D261,大四學分表及訓練階段設定!$H$41:$K$82,2,FALSE),"")</f>
        <v>急診醫學部Emergency Dept.</v>
      </c>
      <c r="J261" s="376">
        <v>45754</v>
      </c>
      <c r="K261" s="376">
        <v>45779</v>
      </c>
      <c r="L261" s="152"/>
      <c r="M261" s="152"/>
      <c r="N261" s="152"/>
    </row>
    <row r="262" spans="1:14" s="153" customFormat="1">
      <c r="A262" s="158"/>
      <c r="B262" s="150" t="s">
        <v>1030</v>
      </c>
      <c r="C262" s="150" t="s">
        <v>981</v>
      </c>
      <c r="D262" s="64" t="s">
        <v>1075</v>
      </c>
      <c r="E262" s="150">
        <f>IFERROR(INDEX(學生名單!$B:$H,MATCH($B262,學生名單!$G:$G,0),5),"")</f>
        <v>9514</v>
      </c>
      <c r="F262" s="150" t="str">
        <f>IFERROR(INDEX(學生名單!$B:$H,MATCH($B262,學生名單!$G:$G,0),4),"")</f>
        <v>Tannyka Jodie John</v>
      </c>
      <c r="G262" s="150" t="str">
        <f>IFERROR(INDEX(學生名單!$B:$H,MATCH($B262,學生名單!$G:$G,0),1),"")</f>
        <v>11057019A</v>
      </c>
      <c r="H262" s="154" t="str">
        <f>IFERROR(VLOOKUP($D262,大四學分表及訓練階段設定!$H$41:$K$82,4,FALSE),"")</f>
        <v>急診學見習 Emergency</v>
      </c>
      <c r="I262" s="154" t="str">
        <f>IFERROR(VLOOKUP($D262,大四學分表及訓練階段設定!$H$41:$K$82,2,FALSE),"")</f>
        <v>急診醫學部Emergency Dept.</v>
      </c>
      <c r="J262" s="376">
        <v>45754</v>
      </c>
      <c r="K262" s="376">
        <v>45779</v>
      </c>
      <c r="L262" s="152"/>
      <c r="M262" s="152"/>
      <c r="N262" s="152"/>
    </row>
    <row r="263" spans="1:14" s="153" customFormat="1">
      <c r="A263" s="158"/>
      <c r="B263" s="150" t="s">
        <v>1025</v>
      </c>
      <c r="C263" s="150" t="s">
        <v>976</v>
      </c>
      <c r="D263" s="64" t="s">
        <v>1075</v>
      </c>
      <c r="E263" s="150">
        <f>IFERROR(INDEX(學生名單!$B:$H,MATCH($B263,學生名單!$G:$G,0),5),"")</f>
        <v>9511</v>
      </c>
      <c r="F263" s="150" t="str">
        <f>IFERROR(INDEX(學生名單!$B:$H,MATCH($B263,學生名單!$G:$G,0),4),"")</f>
        <v>Tyrone J Debrum</v>
      </c>
      <c r="G263" s="150" t="str">
        <f>IFERROR(INDEX(學生名單!$B:$H,MATCH($B263,學生名單!$G:$G,0),1),"")</f>
        <v>11057020A</v>
      </c>
      <c r="H263" s="154" t="str">
        <f>IFERROR(VLOOKUP($D263,大四學分表及訓練階段設定!$H$41:$K$82,4,FALSE),"")</f>
        <v>急診學見習 Emergency</v>
      </c>
      <c r="I263" s="154" t="str">
        <f>IFERROR(VLOOKUP($D263,大四學分表及訓練階段設定!$H$41:$K$82,2,FALSE),"")</f>
        <v>急診醫學部Emergency Dept.</v>
      </c>
      <c r="J263" s="376">
        <v>45754</v>
      </c>
      <c r="K263" s="376">
        <v>45779</v>
      </c>
      <c r="L263" s="152"/>
      <c r="M263" s="152"/>
      <c r="N263" s="152"/>
    </row>
    <row r="264" spans="1:14" s="153" customFormat="1">
      <c r="A264" s="158"/>
      <c r="B264" s="150" t="s">
        <v>1039</v>
      </c>
      <c r="C264" s="150" t="s">
        <v>990</v>
      </c>
      <c r="D264" s="64" t="s">
        <v>1128</v>
      </c>
      <c r="E264" s="150">
        <f>IFERROR(INDEX(學生名單!$B:$H,MATCH($B264,學生名單!$G:$G,0),5),"")</f>
        <v>9522</v>
      </c>
      <c r="F264" s="150" t="str">
        <f>IFERROR(INDEX(學生名單!$B:$H,MATCH($B264,學生名單!$G:$G,0),4),"")</f>
        <v>Victor Henry Paez Medina</v>
      </c>
      <c r="G264" s="150" t="str">
        <f>IFERROR(INDEX(學生名單!$B:$H,MATCH($B264,學生名單!$G:$G,0),1),"")</f>
        <v>11057021A</v>
      </c>
      <c r="H264" s="154" t="str">
        <f>IFERROR(VLOOKUP($D264,大四學分表及訓練階段設定!$H$41:$K$82,4,FALSE),"")</f>
        <v>影像醫學見習 Medical Imaging</v>
      </c>
      <c r="I264" s="154" t="str">
        <f>IFERROR(VLOOKUP($D264,大四學分表及訓練階段設定!$H$41:$K$82,2,FALSE),"")</f>
        <v>影像醫學部 Medical Imaging</v>
      </c>
      <c r="J264" s="376">
        <v>45754</v>
      </c>
      <c r="K264" s="376">
        <v>45765</v>
      </c>
      <c r="L264" s="152"/>
      <c r="M264" s="152"/>
      <c r="N264" s="152"/>
    </row>
    <row r="265" spans="1:14" s="153" customFormat="1">
      <c r="A265" s="158"/>
      <c r="B265" s="150" t="s">
        <v>1042</v>
      </c>
      <c r="C265" s="150" t="s">
        <v>993</v>
      </c>
      <c r="D265" s="460" t="s">
        <v>1110</v>
      </c>
      <c r="E265" s="150">
        <f>IFERROR(INDEX(學生名單!$B:$H,MATCH($B265,學生名單!$G:$G,0),5),"")</f>
        <v>9508</v>
      </c>
      <c r="F265" s="150" t="str">
        <f>IFERROR(INDEX(學生名單!$B:$H,MATCH($B265,學生名單!$G:$G,0),4),"")</f>
        <v>Allyssa Zia Haywood</v>
      </c>
      <c r="G265" s="150" t="str">
        <f>IFERROR(INDEX(學生名單!$B:$H,MATCH($B265,學生名單!$G:$G,0),1),"")</f>
        <v>11057001A</v>
      </c>
      <c r="H265" s="154" t="str">
        <f>IFERROR(VLOOKUP($D265,大四學分表及訓練階段設定!$H$41:$K$82,4,FALSE),"")</f>
        <v>解剖病理學見習 Pathology</v>
      </c>
      <c r="I265" s="154" t="str">
        <f>IFERROR(VLOOKUP($D265,大四學分表及訓練階段設定!$H$41:$K$82,2,FALSE),"")</f>
        <v>解剖病理學見習 Pathology</v>
      </c>
      <c r="J265" s="376">
        <v>45768</v>
      </c>
      <c r="K265" s="376">
        <v>45779</v>
      </c>
      <c r="L265" s="152"/>
      <c r="M265" s="152"/>
      <c r="N265" s="152"/>
    </row>
    <row r="266" spans="1:14" s="153" customFormat="1">
      <c r="A266" s="158"/>
      <c r="B266" s="150" t="s">
        <v>1033</v>
      </c>
      <c r="C266" s="150" t="s">
        <v>984</v>
      </c>
      <c r="D266" s="460" t="s">
        <v>774</v>
      </c>
      <c r="E266" s="150">
        <f>IFERROR(INDEX(學生名單!$B:$H,MATCH($B266,學生名單!$G:$G,0),5),"")</f>
        <v>9506</v>
      </c>
      <c r="F266" s="150" t="str">
        <f>IFERROR(INDEX(學生名單!$B:$H,MATCH($B266,學生名單!$G:$G,0),4),"")</f>
        <v>Araine Minelle Amy Sydela Humes</v>
      </c>
      <c r="G266" s="150" t="str">
        <f>IFERROR(INDEX(學生名單!$B:$H,MATCH($B266,學生名單!$G:$G,0),1),"")</f>
        <v>11057002A</v>
      </c>
      <c r="H266" s="154" t="str">
        <f>IFERROR(VLOOKUP($D266,大四學分表及訓練階段設定!$H$41:$K$82,4,FALSE),"")</f>
        <v>影像醫學見習 Medical Imaging</v>
      </c>
      <c r="I266" s="154" t="str">
        <f>IFERROR(VLOOKUP($D266,大四學分表及訓練階段設定!$H$41:$K$82,2,FALSE),"")</f>
        <v>影像醫學部 Medical Imaging</v>
      </c>
      <c r="J266" s="376">
        <v>45768</v>
      </c>
      <c r="K266" s="376">
        <v>45779</v>
      </c>
      <c r="L266" s="152"/>
      <c r="M266" s="152"/>
      <c r="N266" s="152"/>
    </row>
    <row r="267" spans="1:14" s="153" customFormat="1">
      <c r="A267" s="158"/>
      <c r="B267" s="150" t="s">
        <v>1038</v>
      </c>
      <c r="C267" s="150" t="s">
        <v>989</v>
      </c>
      <c r="D267" s="460" t="s">
        <v>774</v>
      </c>
      <c r="E267" s="150">
        <f>IFERROR(INDEX(學生名單!$B:$H,MATCH($B267,學生名單!$G:$G,0),5),"")</f>
        <v>9509</v>
      </c>
      <c r="F267" s="150" t="str">
        <f>IFERROR(INDEX(學生名單!$B:$H,MATCH($B267,學生名單!$G:$G,0),4),"")</f>
        <v>Britney Carmey Bernadine</v>
      </c>
      <c r="G267" s="150" t="str">
        <f>IFERROR(INDEX(學生名單!$B:$H,MATCH($B267,學生名單!$G:$G,0),1),"")</f>
        <v>11057003A</v>
      </c>
      <c r="H267" s="154" t="str">
        <f>IFERROR(VLOOKUP($D267,大四學分表及訓練階段設定!$H$41:$K$82,4,FALSE),"")</f>
        <v>影像醫學見習 Medical Imaging</v>
      </c>
      <c r="I267" s="154" t="str">
        <f>IFERROR(VLOOKUP($D267,大四學分表及訓練階段設定!$H$41:$K$82,2,FALSE),"")</f>
        <v>影像醫學部 Medical Imaging</v>
      </c>
      <c r="J267" s="376">
        <v>45768</v>
      </c>
      <c r="K267" s="376">
        <v>45779</v>
      </c>
      <c r="L267" s="152"/>
      <c r="M267" s="152"/>
      <c r="N267" s="152"/>
    </row>
    <row r="268" spans="1:14" s="153" customFormat="1">
      <c r="A268" s="158"/>
      <c r="B268" s="150" t="s">
        <v>1027</v>
      </c>
      <c r="C268" s="150" t="s">
        <v>978</v>
      </c>
      <c r="D268" s="460" t="s">
        <v>774</v>
      </c>
      <c r="E268" s="150">
        <f>IFERROR(INDEX(學生名單!$B:$H,MATCH($B268,學生名單!$G:$G,0),5),"")</f>
        <v>9510</v>
      </c>
      <c r="F268" s="150" t="str">
        <f>IFERROR(INDEX(學生名單!$B:$H,MATCH($B268,學生名單!$G:$G,0),4),"")</f>
        <v>Byron Meltel Silil</v>
      </c>
      <c r="G268" s="150" t="str">
        <f>IFERROR(INDEX(學生名單!$B:$H,MATCH($B268,學生名單!$G:$G,0),1),"")</f>
        <v>11057004A</v>
      </c>
      <c r="H268" s="154" t="str">
        <f>IFERROR(VLOOKUP($D268,大四學分表及訓練階段設定!$H$41:$K$82,4,FALSE),"")</f>
        <v>影像醫學見習 Medical Imaging</v>
      </c>
      <c r="I268" s="154" t="str">
        <f>IFERROR(VLOOKUP($D268,大四學分表及訓練階段設定!$H$41:$K$82,2,FALSE),"")</f>
        <v>影像醫學部 Medical Imaging</v>
      </c>
      <c r="J268" s="376">
        <v>45768</v>
      </c>
      <c r="K268" s="376">
        <v>45779</v>
      </c>
      <c r="L268" s="152"/>
      <c r="M268" s="152"/>
      <c r="N268" s="152"/>
    </row>
    <row r="269" spans="1:14" s="153" customFormat="1">
      <c r="A269" s="158"/>
      <c r="B269" s="150" t="s">
        <v>1028</v>
      </c>
      <c r="C269" s="150" t="s">
        <v>979</v>
      </c>
      <c r="D269" s="460" t="s">
        <v>1274</v>
      </c>
      <c r="E269" s="150">
        <f>IFERROR(INDEX(學生名單!$B:$H,MATCH($B269,學生名單!$G:$G,0),5),"")</f>
        <v>9523</v>
      </c>
      <c r="F269" s="150" t="str">
        <f>IFERROR(INDEX(學生名單!$B:$H,MATCH($B269,學生名單!$G:$G,0),4),"")</f>
        <v>Damari Rosalinda Tesucun</v>
      </c>
      <c r="G269" s="150" t="str">
        <f>IFERROR(INDEX(學生名單!$B:$H,MATCH($B269,學生名單!$G:$G,0),1),"")</f>
        <v>11057005A</v>
      </c>
      <c r="H269" s="154" t="str">
        <f>IFERROR(VLOOKUP($D269,大四學分表及訓練階段設定!$H$41:$K$82,4,FALSE),"")</f>
        <v>放射腫瘤學見習 Radiation Oncology</v>
      </c>
      <c r="I269" s="154" t="str">
        <f>IFERROR(VLOOKUP($D269,大四學分表及訓練階段設定!$H$41:$K$82,2,FALSE),"")</f>
        <v>放射腫瘤科Radiation Oncology</v>
      </c>
      <c r="J269" s="376">
        <v>45768</v>
      </c>
      <c r="K269" s="376">
        <v>45779</v>
      </c>
      <c r="L269" s="152"/>
      <c r="M269" s="152"/>
      <c r="N269" s="152"/>
    </row>
    <row r="270" spans="1:14" s="153" customFormat="1">
      <c r="A270" s="159"/>
      <c r="B270" s="150" t="s">
        <v>1045</v>
      </c>
      <c r="C270" s="150" t="s">
        <v>996</v>
      </c>
      <c r="D270" s="460" t="s">
        <v>304</v>
      </c>
      <c r="E270" s="150">
        <f>IFERROR(INDEX(學生名單!$B:$H,MATCH($B270,學生名單!$G:$G,0),5),"")</f>
        <v>9517</v>
      </c>
      <c r="F270" s="150" t="str">
        <f>IFERROR(INDEX(學生名單!$B:$H,MATCH($B270,學生名單!$G:$G,0),4),"")</f>
        <v>Fay Naomi Bernard</v>
      </c>
      <c r="G270" s="150" t="str">
        <f>IFERROR(INDEX(學生名單!$B:$H,MATCH($B270,學生名單!$G:$G,0),1),"")</f>
        <v>11057006A</v>
      </c>
      <c r="H270" s="154" t="str">
        <f>IFERROR(VLOOKUP($D270,大四學分表及訓練階段設定!$H$41:$K$82,4,FALSE),"")</f>
        <v>血液腫瘤見習 Hematology &amp; Oncology</v>
      </c>
      <c r="I270" s="154" t="str">
        <f>IFERROR(VLOOKUP($D270,大四學分表及訓練階段設定!$H$41:$K$82,2,FALSE),"")</f>
        <v>血液腫瘤科Hematology and Oncology</v>
      </c>
      <c r="J270" s="376">
        <v>45768</v>
      </c>
      <c r="K270" s="376">
        <v>45779</v>
      </c>
      <c r="L270" s="152"/>
      <c r="M270" s="152"/>
      <c r="N270" s="152"/>
    </row>
    <row r="271" spans="1:14" s="153" customFormat="1">
      <c r="A271" s="159"/>
      <c r="B271" s="150" t="s">
        <v>1046</v>
      </c>
      <c r="C271" s="150" t="s">
        <v>997</v>
      </c>
      <c r="D271" s="460" t="s">
        <v>1110</v>
      </c>
      <c r="E271" s="150">
        <f>IFERROR(INDEX(學生名單!$B:$H,MATCH($B271,學生名單!$G:$G,0),5),"")</f>
        <v>9505</v>
      </c>
      <c r="F271" s="150" t="str">
        <f>IFERROR(INDEX(學生名單!$B:$H,MATCH($B271,學生名單!$G:$G,0),4),"")</f>
        <v>Joel St. George Samuel</v>
      </c>
      <c r="G271" s="150" t="str">
        <f>IFERROR(INDEX(學生名單!$B:$H,MATCH($B271,學生名單!$G:$G,0),1),"")</f>
        <v>11057010A</v>
      </c>
      <c r="H271" s="154" t="str">
        <f>IFERROR(VLOOKUP($D271,大四學分表及訓練階段設定!$H$41:$K$82,4,FALSE),"")</f>
        <v>解剖病理學見習 Pathology</v>
      </c>
      <c r="I271" s="154" t="str">
        <f>IFERROR(VLOOKUP($D271,大四學分表及訓練階段設定!$H$41:$K$82,2,FALSE),"")</f>
        <v>解剖病理學見習 Pathology</v>
      </c>
      <c r="J271" s="376">
        <v>45768</v>
      </c>
      <c r="K271" s="376">
        <v>45779</v>
      </c>
      <c r="L271" s="152"/>
      <c r="M271" s="152"/>
      <c r="N271" s="152"/>
    </row>
    <row r="272" spans="1:14" s="153" customFormat="1">
      <c r="A272" s="159"/>
      <c r="B272" s="150" t="s">
        <v>1031</v>
      </c>
      <c r="C272" s="150" t="s">
        <v>982</v>
      </c>
      <c r="D272" s="460" t="s">
        <v>1110</v>
      </c>
      <c r="E272" s="150">
        <f>IFERROR(INDEX(學生名單!$B:$H,MATCH($B272,學生名單!$G:$G,0),5),"")</f>
        <v>9503</v>
      </c>
      <c r="F272" s="150" t="str">
        <f>IFERROR(INDEX(學生名單!$B:$H,MATCH($B272,學生名單!$G:$G,0),4),"")</f>
        <v>Kamal Lawrence Andrew</v>
      </c>
      <c r="G272" s="150" t="str">
        <f>IFERROR(INDEX(學生名單!$B:$H,MATCH($B272,學生名單!$G:$G,0),1),"")</f>
        <v>11057011A</v>
      </c>
      <c r="H272" s="154" t="str">
        <f>IFERROR(VLOOKUP($D272,大四學分表及訓練階段設定!$H$41:$K$82,4,FALSE),"")</f>
        <v>解剖病理學見習 Pathology</v>
      </c>
      <c r="I272" s="154" t="str">
        <f>IFERROR(VLOOKUP($D272,大四學分表及訓練階段設定!$H$41:$K$82,2,FALSE),"")</f>
        <v>解剖病理學見習 Pathology</v>
      </c>
      <c r="J272" s="376">
        <v>45768</v>
      </c>
      <c r="K272" s="376">
        <v>45779</v>
      </c>
      <c r="L272" s="152"/>
      <c r="M272" s="152"/>
      <c r="N272" s="152"/>
    </row>
    <row r="273" spans="1:14" s="153" customFormat="1">
      <c r="A273" s="159"/>
      <c r="B273" s="150" t="s">
        <v>1034</v>
      </c>
      <c r="C273" s="150" t="s">
        <v>985</v>
      </c>
      <c r="D273" s="460" t="s">
        <v>304</v>
      </c>
      <c r="E273" s="150">
        <f>IFERROR(INDEX(學生名單!$B:$H,MATCH($B273,學生名單!$G:$G,0),5),"")</f>
        <v>9512</v>
      </c>
      <c r="F273" s="150" t="str">
        <f>IFERROR(INDEX(學生名單!$B:$H,MATCH($B273,學生名單!$G:$G,0),4),"")</f>
        <v>Kamau Rudo Straughan</v>
      </c>
      <c r="G273" s="150" t="str">
        <f>IFERROR(INDEX(學生名單!$B:$H,MATCH($B273,學生名單!$G:$G,0),1),"")</f>
        <v>11057012A</v>
      </c>
      <c r="H273" s="154" t="str">
        <f>IFERROR(VLOOKUP($D273,大四學分表及訓練階段設定!$H$41:$K$82,4,FALSE),"")</f>
        <v>血液腫瘤見習 Hematology &amp; Oncology</v>
      </c>
      <c r="I273" s="154" t="str">
        <f>IFERROR(VLOOKUP($D273,大四學分表及訓練階段設定!$H$41:$K$82,2,FALSE),"")</f>
        <v>血液腫瘤科Hematology and Oncology</v>
      </c>
      <c r="J273" s="376">
        <v>45768</v>
      </c>
      <c r="K273" s="376">
        <v>45779</v>
      </c>
      <c r="L273" s="152"/>
      <c r="M273" s="152"/>
      <c r="N273" s="152"/>
    </row>
    <row r="274" spans="1:14" s="153" customFormat="1">
      <c r="A274" s="159"/>
      <c r="B274" s="150" t="s">
        <v>1039</v>
      </c>
      <c r="C274" s="150" t="s">
        <v>990</v>
      </c>
      <c r="D274" s="64" t="s">
        <v>102</v>
      </c>
      <c r="E274" s="150">
        <f>IFERROR(INDEX(學生名單!$B:$H,MATCH($B274,學生名單!$G:$G,0),5),"")</f>
        <v>9522</v>
      </c>
      <c r="F274" s="150" t="str">
        <f>IFERROR(INDEX(學生名單!$B:$H,MATCH($B274,學生名單!$G:$G,0),4),"")</f>
        <v>Victor Henry Paez Medina</v>
      </c>
      <c r="G274" s="150" t="str">
        <f>IFERROR(INDEX(學生名單!$B:$H,MATCH($B274,學生名單!$G:$G,0),1),"")</f>
        <v>11057021A</v>
      </c>
      <c r="H274" s="154" t="str">
        <f>IFERROR(VLOOKUP($D274,大四學分表及訓練階段設定!$H$41:$K$82,4,FALSE),"")</f>
        <v>眼科學見習 Ophthalmology</v>
      </c>
      <c r="I274" s="154" t="str">
        <f>IFERROR(VLOOKUP($D274,大四學分表及訓練階段設定!$H$41:$K$82,2,FALSE),"")</f>
        <v>眼科Ophthalmology</v>
      </c>
      <c r="J274" s="376">
        <v>45782</v>
      </c>
      <c r="K274" s="376">
        <v>45793</v>
      </c>
      <c r="L274" s="152"/>
      <c r="M274" s="152"/>
      <c r="N274" s="152"/>
    </row>
    <row r="275" spans="1:14" s="153" customFormat="1">
      <c r="A275" s="159"/>
      <c r="B275" s="150" t="s">
        <v>1042</v>
      </c>
      <c r="C275" s="150" t="s">
        <v>993</v>
      </c>
      <c r="D275" s="460" t="s">
        <v>304</v>
      </c>
      <c r="E275" s="150">
        <f>IFERROR(INDEX(學生名單!$B:$H,MATCH($B275,學生名單!$G:$G,0),5),"")</f>
        <v>9508</v>
      </c>
      <c r="F275" s="150" t="str">
        <f>IFERROR(INDEX(學生名單!$B:$H,MATCH($B275,學生名單!$G:$G,0),4),"")</f>
        <v>Allyssa Zia Haywood</v>
      </c>
      <c r="G275" s="150" t="str">
        <f>IFERROR(INDEX(學生名單!$B:$H,MATCH($B275,學生名單!$G:$G,0),1),"")</f>
        <v>11057001A</v>
      </c>
      <c r="H275" s="154" t="str">
        <f>IFERROR(VLOOKUP($D275,大四學分表及訓練階段設定!$H$41:$K$82,4,FALSE),"")</f>
        <v>血液腫瘤見習 Hematology &amp; Oncology</v>
      </c>
      <c r="I275" s="154" t="str">
        <f>IFERROR(VLOOKUP($D275,大四學分表及訓練階段設定!$H$41:$K$82,2,FALSE),"")</f>
        <v>血液腫瘤科Hematology and Oncology</v>
      </c>
      <c r="J275" s="376">
        <v>45782</v>
      </c>
      <c r="K275" s="376">
        <v>45793</v>
      </c>
      <c r="L275" s="152"/>
      <c r="M275" s="152"/>
      <c r="N275" s="152"/>
    </row>
    <row r="276" spans="1:14" s="153" customFormat="1">
      <c r="A276" s="159"/>
      <c r="B276" s="150" t="s">
        <v>1033</v>
      </c>
      <c r="C276" s="150" t="s">
        <v>984</v>
      </c>
      <c r="D276" s="460" t="s">
        <v>112</v>
      </c>
      <c r="E276" s="150">
        <f>IFERROR(INDEX(學生名單!$B:$H,MATCH($B276,學生名單!$G:$G,0),5),"")</f>
        <v>9506</v>
      </c>
      <c r="F276" s="150" t="str">
        <f>IFERROR(INDEX(學生名單!$B:$H,MATCH($B276,學生名單!$G:$G,0),4),"")</f>
        <v>Araine Minelle Amy Sydela Humes</v>
      </c>
      <c r="G276" s="150" t="str">
        <f>IFERROR(INDEX(學生名單!$B:$H,MATCH($B276,學生名單!$G:$G,0),1),"")</f>
        <v>11057002A</v>
      </c>
      <c r="H276" s="154" t="str">
        <f>IFERROR(VLOOKUP($D276,大四學分表及訓練階段設定!$H$41:$K$82,4,FALSE),"")</f>
        <v>重症醫學見習 Critical Care Medicine</v>
      </c>
      <c r="I276" s="154" t="str">
        <f>IFERROR(VLOOKUP($D276,大四學分表及訓練階段設定!$H$41:$K$82,2,FALSE),"")</f>
        <v>重症醫學部Critical Care</v>
      </c>
      <c r="J276" s="376">
        <v>45782</v>
      </c>
      <c r="K276" s="376">
        <v>45793</v>
      </c>
      <c r="L276" s="152"/>
      <c r="M276" s="152"/>
      <c r="N276" s="152"/>
    </row>
    <row r="277" spans="1:14" s="153" customFormat="1">
      <c r="A277" s="159"/>
      <c r="B277" s="150" t="s">
        <v>1038</v>
      </c>
      <c r="C277" s="150" t="s">
        <v>989</v>
      </c>
      <c r="D277" s="460" t="s">
        <v>112</v>
      </c>
      <c r="E277" s="150">
        <f>IFERROR(INDEX(學生名單!$B:$H,MATCH($B277,學生名單!$G:$G,0),5),"")</f>
        <v>9509</v>
      </c>
      <c r="F277" s="150" t="str">
        <f>IFERROR(INDEX(學生名單!$B:$H,MATCH($B277,學生名單!$G:$G,0),4),"")</f>
        <v>Britney Carmey Bernadine</v>
      </c>
      <c r="G277" s="150" t="str">
        <f>IFERROR(INDEX(學生名單!$B:$H,MATCH($B277,學生名單!$G:$G,0),1),"")</f>
        <v>11057003A</v>
      </c>
      <c r="H277" s="154" t="str">
        <f>IFERROR(VLOOKUP($D277,大四學分表及訓練階段設定!$H$41:$K$82,4,FALSE),"")</f>
        <v>重症醫學見習 Critical Care Medicine</v>
      </c>
      <c r="I277" s="154" t="str">
        <f>IFERROR(VLOOKUP($D277,大四學分表及訓練階段設定!$H$41:$K$82,2,FALSE),"")</f>
        <v>重症醫學部Critical Care</v>
      </c>
      <c r="J277" s="376">
        <v>45782</v>
      </c>
      <c r="K277" s="376">
        <v>45793</v>
      </c>
      <c r="L277" s="152"/>
      <c r="M277" s="152"/>
      <c r="N277" s="152"/>
    </row>
    <row r="278" spans="1:14" s="153" customFormat="1">
      <c r="A278" s="159"/>
      <c r="B278" s="150" t="s">
        <v>1027</v>
      </c>
      <c r="C278" s="150" t="s">
        <v>978</v>
      </c>
      <c r="D278" s="460" t="s">
        <v>621</v>
      </c>
      <c r="E278" s="150">
        <f>IFERROR(INDEX(學生名單!$B:$H,MATCH($B278,學生名單!$G:$G,0),5),"")</f>
        <v>9510</v>
      </c>
      <c r="F278" s="150" t="str">
        <f>IFERROR(INDEX(學生名單!$B:$H,MATCH($B278,學生名單!$G:$G,0),4),"")</f>
        <v>Byron Meltel Silil</v>
      </c>
      <c r="G278" s="150" t="str">
        <f>IFERROR(INDEX(學生名單!$B:$H,MATCH($B278,學生名單!$G:$G,0),1),"")</f>
        <v>11057004A</v>
      </c>
      <c r="H278" s="154" t="str">
        <f>IFERROR(VLOOKUP($D278,大四學分表及訓練階段設定!$H$41:$K$82,4,FALSE),"")</f>
        <v>進階心臟內科見習 advance Cadiology</v>
      </c>
      <c r="I278" s="154" t="str">
        <f>IFERROR(VLOOKUP($D278,大四學分表及訓練階段設定!$H$41:$K$82,2,FALSE),"")</f>
        <v>心臟內科Cardiology</v>
      </c>
      <c r="J278" s="376">
        <v>45782</v>
      </c>
      <c r="K278" s="376">
        <v>45793</v>
      </c>
      <c r="L278" s="152"/>
      <c r="M278" s="152"/>
      <c r="N278" s="152"/>
    </row>
    <row r="279" spans="1:14" s="153" customFormat="1">
      <c r="A279" s="159"/>
      <c r="B279" s="150" t="s">
        <v>1028</v>
      </c>
      <c r="C279" s="150" t="s">
        <v>979</v>
      </c>
      <c r="D279" s="460" t="s">
        <v>112</v>
      </c>
      <c r="E279" s="150">
        <f>IFERROR(INDEX(學生名單!$B:$H,MATCH($B279,學生名單!$G:$G,0),5),"")</f>
        <v>9523</v>
      </c>
      <c r="F279" s="150" t="str">
        <f>IFERROR(INDEX(學生名單!$B:$H,MATCH($B279,學生名單!$G:$G,0),4),"")</f>
        <v>Damari Rosalinda Tesucun</v>
      </c>
      <c r="G279" s="150" t="str">
        <f>IFERROR(INDEX(學生名單!$B:$H,MATCH($B279,學生名單!$G:$G,0),1),"")</f>
        <v>11057005A</v>
      </c>
      <c r="H279" s="154" t="str">
        <f>IFERROR(VLOOKUP($D279,大四學分表及訓練階段設定!$H$41:$K$82,4,FALSE),"")</f>
        <v>重症醫學見習 Critical Care Medicine</v>
      </c>
      <c r="I279" s="154" t="str">
        <f>IFERROR(VLOOKUP($D279,大四學分表及訓練階段設定!$H$41:$K$82,2,FALSE),"")</f>
        <v>重症醫學部Critical Care</v>
      </c>
      <c r="J279" s="376">
        <v>45782</v>
      </c>
      <c r="K279" s="376">
        <v>45793</v>
      </c>
      <c r="L279" s="152"/>
      <c r="M279" s="152"/>
      <c r="N279" s="152"/>
    </row>
    <row r="280" spans="1:14" s="153" customFormat="1">
      <c r="A280" s="159"/>
      <c r="B280" s="150" t="s">
        <v>1045</v>
      </c>
      <c r="C280" s="150" t="s">
        <v>996</v>
      </c>
      <c r="D280" s="460" t="s">
        <v>625</v>
      </c>
      <c r="E280" s="150">
        <f>IFERROR(INDEX(學生名單!$B:$H,MATCH($B280,學生名單!$G:$G,0),5),"")</f>
        <v>9517</v>
      </c>
      <c r="F280" s="150" t="str">
        <f>IFERROR(INDEX(學生名單!$B:$H,MATCH($B280,學生名單!$G:$G,0),4),"")</f>
        <v>Fay Naomi Bernard</v>
      </c>
      <c r="G280" s="150" t="str">
        <f>IFERROR(INDEX(學生名單!$B:$H,MATCH($B280,學生名單!$G:$G,0),1),"")</f>
        <v>11057006A</v>
      </c>
      <c r="H280" s="154" t="str">
        <f>IFERROR(VLOOKUP($D280,大四學分表及訓練階段設定!$H$41:$K$82,4,FALSE),"")</f>
        <v>新陳代謝科 advance Internal Medicine&gt;Endocrinology &amp; Metabolism</v>
      </c>
      <c r="I280" s="154" t="str">
        <f>IFERROR(VLOOKUP($D280,大四學分表及訓練階段設定!$H$41:$K$82,2,FALSE),"")</f>
        <v>新陳代謝科Metabolism</v>
      </c>
      <c r="J280" s="376">
        <v>45782</v>
      </c>
      <c r="K280" s="376">
        <v>45793</v>
      </c>
      <c r="L280" s="152"/>
      <c r="M280" s="152"/>
      <c r="N280" s="152"/>
    </row>
    <row r="281" spans="1:14" s="153" customFormat="1">
      <c r="A281" s="159"/>
      <c r="B281" s="150" t="s">
        <v>1035</v>
      </c>
      <c r="C281" s="150" t="s">
        <v>986</v>
      </c>
      <c r="D281" s="460" t="s">
        <v>605</v>
      </c>
      <c r="E281" s="150">
        <f>IFERROR(INDEX(學生名單!$B:$H,MATCH($B281,學生名單!$G:$G,0),5),"")</f>
        <v>9504</v>
      </c>
      <c r="F281" s="150" t="str">
        <f>IFERROR(INDEX(學生名單!$B:$H,MATCH($B281,學生名單!$G:$G,0),4),"")</f>
        <v>Gabriela Natalie Ochoa</v>
      </c>
      <c r="G281" s="150" t="str">
        <f>IFERROR(INDEX(學生名單!$B:$H,MATCH($B281,學生名單!$G:$G,0),1),"")</f>
        <v>11057007A</v>
      </c>
      <c r="H281" s="154" t="str">
        <f>IFERROR(VLOOKUP($D281,大四學分表及訓練階段設定!$H$41:$K$82,4,FALSE),"")</f>
        <v>血液腫瘤見習 Hematology &amp; Oncology</v>
      </c>
      <c r="I281" s="154" t="str">
        <f>IFERROR(VLOOKUP($D281,大四學分表及訓練階段設定!$H$41:$K$82,2,FALSE),"")</f>
        <v>血液腫瘤科Hematology and Oncology</v>
      </c>
      <c r="J281" s="376">
        <v>45782</v>
      </c>
      <c r="K281" s="376">
        <v>45793</v>
      </c>
      <c r="L281" s="152"/>
      <c r="M281" s="152"/>
      <c r="N281" s="152"/>
    </row>
    <row r="282" spans="1:14" s="153" customFormat="1">
      <c r="A282" s="159"/>
      <c r="B282" s="150" t="s">
        <v>1221</v>
      </c>
      <c r="C282" s="150" t="s">
        <v>992</v>
      </c>
      <c r="D282" s="460" t="s">
        <v>1132</v>
      </c>
      <c r="E282" s="150">
        <f>IFERROR(INDEX(學生名單!$B:$H,MATCH($B282,學生名單!$G:$G,0),5),"")</f>
        <v>9516</v>
      </c>
      <c r="F282" s="150" t="str">
        <f>IFERROR(INDEX(學生名單!$B:$H,MATCH($B282,學生名單!$G:$G,0),4),"")</f>
        <v>Geraldo Fernando Puc</v>
      </c>
      <c r="G282" s="150" t="str">
        <f>IFERROR(INDEX(學生名單!$B:$H,MATCH($B282,學生名單!$G:$G,0),1),"")</f>
        <v>11057008A</v>
      </c>
      <c r="H282" s="154" t="str">
        <f>IFERROR(VLOOKUP($D282,大四學分表及訓練階段設定!$H$41:$K$82,4,FALSE),"")</f>
        <v>核子醫學見習 Nuclear Medicine</v>
      </c>
      <c r="I282" s="154" t="str">
        <f>IFERROR(VLOOKUP($D282,大四學分表及訓練階段設定!$H$41:$K$82,2,FALSE),"")</f>
        <v>核子醫學科Nuclear Medicine</v>
      </c>
      <c r="J282" s="376">
        <v>45782</v>
      </c>
      <c r="K282" s="376">
        <v>45793</v>
      </c>
      <c r="L282" s="152"/>
      <c r="M282" s="152"/>
      <c r="N282" s="152"/>
    </row>
    <row r="283" spans="1:14" s="153" customFormat="1">
      <c r="A283" s="159"/>
      <c r="B283" s="150" t="s">
        <v>1026</v>
      </c>
      <c r="C283" s="150" t="s">
        <v>977</v>
      </c>
      <c r="D283" s="460" t="s">
        <v>625</v>
      </c>
      <c r="E283" s="150">
        <f>IFERROR(INDEX(學生名單!$B:$H,MATCH($B283,學生名單!$G:$G,0),5),"")</f>
        <v>9513</v>
      </c>
      <c r="F283" s="150" t="str">
        <f>IFERROR(INDEX(學生名單!$B:$H,MATCH($B283,學生名單!$G:$G,0),4),"")</f>
        <v>Isaure Omario Milian</v>
      </c>
      <c r="G283" s="150" t="str">
        <f>IFERROR(INDEX(學生名單!$B:$H,MATCH($B283,學生名單!$G:$G,0),1),"")</f>
        <v>11057009A</v>
      </c>
      <c r="H283" s="154" t="str">
        <f>IFERROR(VLOOKUP($D283,大四學分表及訓練階段設定!$H$41:$K$82,4,FALSE),"")</f>
        <v>新陳代謝科 advance Internal Medicine&gt;Endocrinology &amp; Metabolism</v>
      </c>
      <c r="I283" s="154" t="str">
        <f>IFERROR(VLOOKUP($D283,大四學分表及訓練階段設定!$H$41:$K$82,2,FALSE),"")</f>
        <v>新陳代謝科Metabolism</v>
      </c>
      <c r="J283" s="376">
        <v>45782</v>
      </c>
      <c r="K283" s="376">
        <v>45793</v>
      </c>
      <c r="L283" s="152"/>
      <c r="M283" s="152"/>
      <c r="N283" s="152"/>
    </row>
    <row r="284" spans="1:14" s="153" customFormat="1">
      <c r="B284" s="150" t="s">
        <v>1046</v>
      </c>
      <c r="C284" s="150" t="s">
        <v>997</v>
      </c>
      <c r="D284" s="460" t="s">
        <v>1209</v>
      </c>
      <c r="E284" s="150">
        <f>IFERROR(INDEX(學生名單!$B:$H,MATCH($B284,學生名單!$G:$G,0),5),"")</f>
        <v>9505</v>
      </c>
      <c r="F284" s="150" t="str">
        <f>IFERROR(INDEX(學生名單!$B:$H,MATCH($B284,學生名單!$G:$G,0),4),"")</f>
        <v>Joel St. George Samuel</v>
      </c>
      <c r="G284" s="150" t="str">
        <f>IFERROR(INDEX(學生名單!$B:$H,MATCH($B284,學生名單!$G:$G,0),1),"")</f>
        <v>11057010A</v>
      </c>
      <c r="H284" s="154" t="str">
        <f>IFERROR(VLOOKUP($D284,大四學分表及訓練階段設定!$H$41:$K$82,4,FALSE),"")</f>
        <v>急診學見習 Emergency</v>
      </c>
      <c r="I284" s="154" t="str">
        <f>IFERROR(VLOOKUP($D284,大四學分表及訓練階段設定!$H$41:$K$82,2,FALSE),"")</f>
        <v>急診醫學部Emergency Dept.</v>
      </c>
      <c r="J284" s="376">
        <v>45782</v>
      </c>
      <c r="K284" s="376">
        <v>45807</v>
      </c>
      <c r="L284" s="152"/>
      <c r="M284" s="152"/>
      <c r="N284" s="152"/>
    </row>
    <row r="285" spans="1:14" s="153" customFormat="1">
      <c r="B285" s="150" t="s">
        <v>1031</v>
      </c>
      <c r="C285" s="150" t="s">
        <v>982</v>
      </c>
      <c r="D285" s="460" t="s">
        <v>1209</v>
      </c>
      <c r="E285" s="150">
        <f>IFERROR(INDEX(學生名單!$B:$H,MATCH($B285,學生名單!$G:$G,0),5),"")</f>
        <v>9503</v>
      </c>
      <c r="F285" s="150" t="str">
        <f>IFERROR(INDEX(學生名單!$B:$H,MATCH($B285,學生名單!$G:$G,0),4),"")</f>
        <v>Kamal Lawrence Andrew</v>
      </c>
      <c r="G285" s="150" t="str">
        <f>IFERROR(INDEX(學生名單!$B:$H,MATCH($B285,學生名單!$G:$G,0),1),"")</f>
        <v>11057011A</v>
      </c>
      <c r="H285" s="154" t="str">
        <f>IFERROR(VLOOKUP($D285,大四學分表及訓練階段設定!$H$41:$K$82,4,FALSE),"")</f>
        <v>急診學見習 Emergency</v>
      </c>
      <c r="I285" s="154" t="str">
        <f>IFERROR(VLOOKUP($D285,大四學分表及訓練階段設定!$H$41:$K$82,2,FALSE),"")</f>
        <v>急診醫學部Emergency Dept.</v>
      </c>
      <c r="J285" s="376">
        <v>45782</v>
      </c>
      <c r="K285" s="376">
        <v>45807</v>
      </c>
      <c r="L285" s="152"/>
      <c r="M285" s="152"/>
      <c r="N285" s="152"/>
    </row>
    <row r="286" spans="1:14" s="153" customFormat="1">
      <c r="B286" s="150" t="s">
        <v>1034</v>
      </c>
      <c r="C286" s="150" t="s">
        <v>985</v>
      </c>
      <c r="D286" s="461" t="s">
        <v>1075</v>
      </c>
      <c r="E286" s="150">
        <f>IFERROR(INDEX(學生名單!$B:$H,MATCH($B286,學生名單!$G:$G,0),5),"")</f>
        <v>9512</v>
      </c>
      <c r="F286" s="150" t="str">
        <f>IFERROR(INDEX(學生名單!$B:$H,MATCH($B286,學生名單!$G:$G,0),4),"")</f>
        <v>Kamau Rudo Straughan</v>
      </c>
      <c r="G286" s="150" t="str">
        <f>IFERROR(INDEX(學生名單!$B:$H,MATCH($B286,學生名單!$G:$G,0),1),"")</f>
        <v>11057012A</v>
      </c>
      <c r="H286" s="154" t="str">
        <f>IFERROR(VLOOKUP($D286,大四學分表及訓練階段設定!$H$41:$K$82,4,FALSE),"")</f>
        <v>急診學見習 Emergency</v>
      </c>
      <c r="I286" s="154" t="str">
        <f>IFERROR(VLOOKUP($D286,大四學分表及訓練階段設定!$H$41:$K$82,2,FALSE),"")</f>
        <v>急診醫學部Emergency Dept.</v>
      </c>
      <c r="J286" s="376">
        <v>45782</v>
      </c>
      <c r="K286" s="376">
        <v>45807</v>
      </c>
      <c r="L286" s="152"/>
      <c r="M286" s="152"/>
      <c r="N286" s="152"/>
    </row>
    <row r="287" spans="1:14" s="153" customFormat="1">
      <c r="B287" s="150" t="s">
        <v>1043</v>
      </c>
      <c r="C287" s="150" t="s">
        <v>994</v>
      </c>
      <c r="D287" s="460" t="s">
        <v>621</v>
      </c>
      <c r="E287" s="150">
        <f>IFERROR(INDEX(學生名單!$B:$H,MATCH($B287,學生名單!$G:$G,0),5),"")</f>
        <v>9507</v>
      </c>
      <c r="F287" s="150" t="str">
        <f>IFERROR(INDEX(學生名單!$B:$H,MATCH($B287,學生名單!$G:$G,0),4),"")</f>
        <v>Kevandra Niyah Cadle</v>
      </c>
      <c r="G287" s="150" t="str">
        <f>IFERROR(INDEX(學生名單!$B:$H,MATCH($B287,學生名單!$G:$G,0),1),"")</f>
        <v>11057013A</v>
      </c>
      <c r="H287" s="154" t="str">
        <f>IFERROR(VLOOKUP($D287,大四學分表及訓練階段設定!$H$41:$K$82,4,FALSE),"")</f>
        <v>進階心臟內科見習 advance Cadiology</v>
      </c>
      <c r="I287" s="154" t="str">
        <f>IFERROR(VLOOKUP($D287,大四學分表及訓練階段設定!$H$41:$K$82,2,FALSE),"")</f>
        <v>心臟內科Cardiology</v>
      </c>
      <c r="J287" s="376">
        <v>45782</v>
      </c>
      <c r="K287" s="376">
        <v>45793</v>
      </c>
      <c r="L287" s="152"/>
      <c r="M287" s="152"/>
      <c r="N287" s="152"/>
    </row>
    <row r="288" spans="1:14" s="153" customFormat="1">
      <c r="B288" s="150" t="s">
        <v>1036</v>
      </c>
      <c r="C288" s="150" t="s">
        <v>987</v>
      </c>
      <c r="D288" s="460" t="s">
        <v>1128</v>
      </c>
      <c r="E288" s="150">
        <f>IFERROR(INDEX(學生名單!$B:$H,MATCH($B288,學生名單!$G:$G,0),5),"")</f>
        <v>9521</v>
      </c>
      <c r="F288" s="150" t="str">
        <f>IFERROR(INDEX(學生名單!$B:$H,MATCH($B288,學生名單!$G:$G,0),4),"")</f>
        <v>Maria Jose Del Milagro Banegas Mejia</v>
      </c>
      <c r="G288" s="150" t="str">
        <f>IFERROR(INDEX(學生名單!$B:$H,MATCH($B288,學生名單!$G:$G,0),1),"")</f>
        <v>11057014A</v>
      </c>
      <c r="H288" s="154" t="str">
        <f>IFERROR(VLOOKUP($D288,大四學分表及訓練階段設定!$H$41:$K$82,4,FALSE),"")</f>
        <v>影像醫學見習 Medical Imaging</v>
      </c>
      <c r="I288" s="154" t="str">
        <f>IFERROR(VLOOKUP($D288,大四學分表及訓練階段設定!$H$41:$K$82,2,FALSE),"")</f>
        <v>影像醫學部 Medical Imaging</v>
      </c>
      <c r="J288" s="376">
        <v>45782</v>
      </c>
      <c r="K288" s="376">
        <v>45793</v>
      </c>
      <c r="L288" s="152"/>
      <c r="M288" s="152"/>
      <c r="N288" s="152"/>
    </row>
    <row r="289" spans="2:14" s="153" customFormat="1">
      <c r="B289" s="150" t="s">
        <v>1029</v>
      </c>
      <c r="C289" s="150" t="s">
        <v>980</v>
      </c>
      <c r="D289" s="64" t="s">
        <v>1128</v>
      </c>
      <c r="E289" s="150">
        <f>IFERROR(INDEX(學生名單!$B:$H,MATCH($B289,學生名單!$G:$G,0),5),"")</f>
        <v>9520</v>
      </c>
      <c r="F289" s="150" t="str">
        <f>IFERROR(INDEX(學生名單!$B:$H,MATCH($B289,學生名單!$G:$G,0),4),"")</f>
        <v>Sophia Obiajulum Dagbue</v>
      </c>
      <c r="G289" s="150" t="str">
        <f>IFERROR(INDEX(學生名單!$B:$H,MATCH($B289,學生名單!$G:$G,0),1),"")</f>
        <v>11057018A</v>
      </c>
      <c r="H289" s="154" t="str">
        <f>IFERROR(VLOOKUP($D289,大四學分表及訓練階段設定!$H$41:$K$82,4,FALSE),"")</f>
        <v>影像醫學見習 Medical Imaging</v>
      </c>
      <c r="I289" s="154" t="str">
        <f>IFERROR(VLOOKUP($D289,大四學分表及訓練階段設定!$H$41:$K$82,2,FALSE),"")</f>
        <v>影像醫學部 Medical Imaging</v>
      </c>
      <c r="J289" s="376">
        <v>45782</v>
      </c>
      <c r="K289" s="376">
        <v>45793</v>
      </c>
      <c r="L289" s="152"/>
      <c r="M289" s="152"/>
      <c r="N289" s="152"/>
    </row>
    <row r="290" spans="2:14" s="153" customFormat="1">
      <c r="B290" s="150" t="s">
        <v>1030</v>
      </c>
      <c r="C290" s="150" t="s">
        <v>981</v>
      </c>
      <c r="D290" s="64" t="s">
        <v>1128</v>
      </c>
      <c r="E290" s="150">
        <f>IFERROR(INDEX(學生名單!$B:$H,MATCH($B290,學生名單!$G:$G,0),5),"")</f>
        <v>9514</v>
      </c>
      <c r="F290" s="150" t="str">
        <f>IFERROR(INDEX(學生名單!$B:$H,MATCH($B290,學生名單!$G:$G,0),4),"")</f>
        <v>Tannyka Jodie John</v>
      </c>
      <c r="G290" s="150" t="str">
        <f>IFERROR(INDEX(學生名單!$B:$H,MATCH($B290,學生名單!$G:$G,0),1),"")</f>
        <v>11057019A</v>
      </c>
      <c r="H290" s="154" t="str">
        <f>IFERROR(VLOOKUP($D290,大四學分表及訓練階段設定!$H$41:$K$82,4,FALSE),"")</f>
        <v>影像醫學見習 Medical Imaging</v>
      </c>
      <c r="I290" s="154" t="str">
        <f>IFERROR(VLOOKUP($D290,大四學分表及訓練階段設定!$H$41:$K$82,2,FALSE),"")</f>
        <v>影像醫學部 Medical Imaging</v>
      </c>
      <c r="J290" s="376">
        <v>45782</v>
      </c>
      <c r="K290" s="376">
        <v>45793</v>
      </c>
      <c r="L290" s="152"/>
      <c r="M290" s="152"/>
      <c r="N290" s="152"/>
    </row>
    <row r="291" spans="2:14" s="153" customFormat="1">
      <c r="B291" s="150" t="s">
        <v>1025</v>
      </c>
      <c r="C291" s="150" t="s">
        <v>976</v>
      </c>
      <c r="D291" s="64" t="s">
        <v>625</v>
      </c>
      <c r="E291" s="150">
        <f>IFERROR(INDEX(學生名單!$B:$H,MATCH($B291,學生名單!$G:$G,0),5),"")</f>
        <v>9511</v>
      </c>
      <c r="F291" s="150" t="str">
        <f>IFERROR(INDEX(學生名單!$B:$H,MATCH($B291,學生名單!$G:$G,0),4),"")</f>
        <v>Tyrone J Debrum</v>
      </c>
      <c r="G291" s="150" t="str">
        <f>IFERROR(INDEX(學生名單!$B:$H,MATCH($B291,學生名單!$G:$G,0),1),"")</f>
        <v>11057020A</v>
      </c>
      <c r="H291" s="154" t="str">
        <f>IFERROR(VLOOKUP($D291,大四學分表及訓練階段設定!$H$41:$K$82,4,FALSE),"")</f>
        <v>新陳代謝科 advance Internal Medicine&gt;Endocrinology &amp; Metabolism</v>
      </c>
      <c r="I291" s="154" t="str">
        <f>IFERROR(VLOOKUP($D291,大四學分表及訓練階段設定!$H$41:$K$82,2,FALSE),"")</f>
        <v>新陳代謝科Metabolism</v>
      </c>
      <c r="J291" s="376">
        <v>45782</v>
      </c>
      <c r="K291" s="376">
        <v>45793</v>
      </c>
      <c r="L291" s="152"/>
      <c r="M291" s="152"/>
      <c r="N291" s="152"/>
    </row>
    <row r="292" spans="2:14" s="153" customFormat="1">
      <c r="B292" s="150" t="s">
        <v>1039</v>
      </c>
      <c r="C292" s="150" t="s">
        <v>990</v>
      </c>
      <c r="D292" s="64" t="s">
        <v>1085</v>
      </c>
      <c r="E292" s="150">
        <f>IFERROR(INDEX(學生名單!$B:$H,MATCH($B292,學生名單!$G:$G,0),5),"")</f>
        <v>9522</v>
      </c>
      <c r="F292" s="150" t="str">
        <f>IFERROR(INDEX(學生名單!$B:$H,MATCH($B292,學生名單!$G:$G,0),4),"")</f>
        <v>Victor Henry Paez Medina</v>
      </c>
      <c r="G292" s="150" t="str">
        <f>IFERROR(INDEX(學生名單!$B:$H,MATCH($B292,學生名單!$G:$G,0),1),"")</f>
        <v>11057021A</v>
      </c>
      <c r="H292" s="154" t="str">
        <f>IFERROR(VLOOKUP($D292,大四學分表及訓練階段設定!$H$41:$K$82,4,FALSE),"")</f>
        <v xml:space="preserve">精神醫學見習 Psychiatry </v>
      </c>
      <c r="I292" s="154" t="str">
        <f>IFERROR(VLOOKUP($D292,大四學分表及訓練階段設定!$H$41:$K$82,2,FALSE),"")</f>
        <v>精神科Psychiatry</v>
      </c>
      <c r="J292" s="376">
        <v>45782</v>
      </c>
      <c r="K292" s="376">
        <v>45807</v>
      </c>
      <c r="L292" s="152"/>
      <c r="M292" s="152"/>
      <c r="N292" s="152"/>
    </row>
    <row r="293" spans="2:14" s="153" customFormat="1">
      <c r="B293" s="150" t="s">
        <v>1040</v>
      </c>
      <c r="C293" s="150" t="s">
        <v>991</v>
      </c>
      <c r="D293" s="64" t="s">
        <v>1085</v>
      </c>
      <c r="E293" s="150">
        <f>IFERROR(INDEX(學生名單!$B:$H,MATCH($B293,學生名單!$G:$G,0),5),"")</f>
        <v>9519</v>
      </c>
      <c r="F293" s="150" t="str">
        <f>IFERROR(INDEX(學生名單!$B:$H,MATCH($B293,學生名單!$G:$G,0),4),"")</f>
        <v>Victor Josue Matute Hernandez</v>
      </c>
      <c r="G293" s="150" t="str">
        <f>IFERROR(INDEX(學生名單!$B:$H,MATCH($B293,學生名單!$G:$G,0),1),"")</f>
        <v>11057022A</v>
      </c>
      <c r="H293" s="154" t="str">
        <f>IFERROR(VLOOKUP($D293,大四學分表及訓練階段設定!$H$41:$K$82,4,FALSE),"")</f>
        <v xml:space="preserve">精神醫學見習 Psychiatry </v>
      </c>
      <c r="I293" s="154" t="str">
        <f>IFERROR(VLOOKUP($D293,大四學分表及訓練階段設定!$H$41:$K$82,2,FALSE),"")</f>
        <v>精神科Psychiatry</v>
      </c>
      <c r="J293" s="376">
        <v>45782</v>
      </c>
      <c r="K293" s="376">
        <v>45807</v>
      </c>
      <c r="L293" s="152"/>
      <c r="M293" s="152"/>
      <c r="N293" s="152"/>
    </row>
    <row r="294" spans="2:14" s="153" customFormat="1">
      <c r="B294" s="150" t="s">
        <v>1042</v>
      </c>
      <c r="C294" s="150" t="s">
        <v>993</v>
      </c>
      <c r="D294" s="460" t="s">
        <v>103</v>
      </c>
      <c r="E294" s="150">
        <f>IFERROR(INDEX(學生名單!$B:$H,MATCH($B294,學生名單!$G:$G,0),5),"")</f>
        <v>9508</v>
      </c>
      <c r="F294" s="150" t="str">
        <f>IFERROR(INDEX(學生名單!$B:$H,MATCH($B294,學生名單!$G:$G,0),4),"")</f>
        <v>Allyssa Zia Haywood</v>
      </c>
      <c r="G294" s="150" t="str">
        <f>IFERROR(INDEX(學生名單!$B:$H,MATCH($B294,學生名單!$G:$G,0),1),"")</f>
        <v>11057001A</v>
      </c>
      <c r="H294" s="154" t="str">
        <f>IFERROR(VLOOKUP($D294,大四學分表及訓練階段設定!$H$41:$K$82,4,FALSE),"")</f>
        <v>耳鼻喉科學見習 Otolaryngology</v>
      </c>
      <c r="I294" s="154" t="str">
        <f>IFERROR(VLOOKUP($D294,大四學分表及訓練階段設定!$H$41:$K$82,2,FALSE),"")</f>
        <v>耳鼻喉部ENT Dept.</v>
      </c>
      <c r="J294" s="376">
        <v>45796</v>
      </c>
      <c r="K294" s="376">
        <v>45807</v>
      </c>
      <c r="L294" s="152"/>
      <c r="M294" s="152"/>
      <c r="N294" s="152"/>
    </row>
    <row r="295" spans="2:14" s="153" customFormat="1">
      <c r="B295" s="150" t="s">
        <v>1033</v>
      </c>
      <c r="C295" s="150" t="s">
        <v>984</v>
      </c>
      <c r="D295" s="460" t="s">
        <v>304</v>
      </c>
      <c r="E295" s="150">
        <f>IFERROR(INDEX(學生名單!$B:$H,MATCH($B295,學生名單!$G:$G,0),5),"")</f>
        <v>9506</v>
      </c>
      <c r="F295" s="150" t="str">
        <f>IFERROR(INDEX(學生名單!$B:$H,MATCH($B295,學生名單!$G:$G,0),4),"")</f>
        <v>Araine Minelle Amy Sydela Humes</v>
      </c>
      <c r="G295" s="150" t="str">
        <f>IFERROR(INDEX(學生名單!$B:$H,MATCH($B295,學生名單!$G:$G,0),1),"")</f>
        <v>11057002A</v>
      </c>
      <c r="H295" s="154" t="str">
        <f>IFERROR(VLOOKUP($D295,大四學分表及訓練階段設定!$H$41:$K$82,4,FALSE),"")</f>
        <v>血液腫瘤見習 Hematology &amp; Oncology</v>
      </c>
      <c r="I295" s="154" t="str">
        <f>IFERROR(VLOOKUP($D295,大四學分表及訓練階段設定!$H$41:$K$82,2,FALSE),"")</f>
        <v>血液腫瘤科Hematology and Oncology</v>
      </c>
      <c r="J295" s="376">
        <v>45796</v>
      </c>
      <c r="K295" s="376">
        <v>45807</v>
      </c>
      <c r="L295" s="152"/>
      <c r="M295" s="152"/>
      <c r="N295" s="152"/>
    </row>
    <row r="296" spans="2:14" s="153" customFormat="1">
      <c r="B296" s="150" t="s">
        <v>1038</v>
      </c>
      <c r="C296" s="150" t="s">
        <v>989</v>
      </c>
      <c r="D296" s="460" t="s">
        <v>108</v>
      </c>
      <c r="E296" s="150">
        <f>IFERROR(INDEX(學生名單!$B:$H,MATCH($B296,學生名單!$G:$G,0),5),"")</f>
        <v>9509</v>
      </c>
      <c r="F296" s="150" t="str">
        <f>IFERROR(INDEX(學生名單!$B:$H,MATCH($B296,學生名單!$G:$G,0),4),"")</f>
        <v>Britney Carmey Bernadine</v>
      </c>
      <c r="G296" s="150" t="str">
        <f>IFERROR(INDEX(學生名單!$B:$H,MATCH($B296,學生名單!$G:$G,0),1),"")</f>
        <v>11057003A</v>
      </c>
      <c r="H296" s="154" t="str">
        <f>IFERROR(VLOOKUP($D296,大四學分表及訓練階段設定!$H$41:$K$82,4,FALSE),"")</f>
        <v>放射腫瘤學見習 Radiation Oncology</v>
      </c>
      <c r="I296" s="154" t="str">
        <f>IFERROR(VLOOKUP($D296,大四學分表及訓練階段設定!$H$41:$K$82,2,FALSE),"")</f>
        <v>放射腫瘤科Radiation Oncology</v>
      </c>
      <c r="J296" s="376">
        <v>45796</v>
      </c>
      <c r="K296" s="376">
        <v>45807</v>
      </c>
      <c r="L296" s="152"/>
      <c r="M296" s="152"/>
      <c r="N296" s="152"/>
    </row>
    <row r="297" spans="2:14" s="153" customFormat="1">
      <c r="B297" s="150" t="s">
        <v>1027</v>
      </c>
      <c r="C297" s="150" t="s">
        <v>978</v>
      </c>
      <c r="D297" s="460" t="s">
        <v>304</v>
      </c>
      <c r="E297" s="150">
        <f>IFERROR(INDEX(學生名單!$B:$H,MATCH($B297,學生名單!$G:$G,0),5),"")</f>
        <v>9510</v>
      </c>
      <c r="F297" s="150" t="str">
        <f>IFERROR(INDEX(學生名單!$B:$H,MATCH($B297,學生名單!$G:$G,0),4),"")</f>
        <v>Byron Meltel Silil</v>
      </c>
      <c r="G297" s="150" t="str">
        <f>IFERROR(INDEX(學生名單!$B:$H,MATCH($B297,學生名單!$G:$G,0),1),"")</f>
        <v>11057004A</v>
      </c>
      <c r="H297" s="154" t="str">
        <f>IFERROR(VLOOKUP($D297,大四學分表及訓練階段設定!$H$41:$K$82,4,FALSE),"")</f>
        <v>血液腫瘤見習 Hematology &amp; Oncology</v>
      </c>
      <c r="I297" s="154" t="str">
        <f>IFERROR(VLOOKUP($D297,大四學分表及訓練階段設定!$H$41:$K$82,2,FALSE),"")</f>
        <v>血液腫瘤科Hematology and Oncology</v>
      </c>
      <c r="J297" s="376">
        <v>45796</v>
      </c>
      <c r="K297" s="376">
        <v>45807</v>
      </c>
      <c r="L297" s="152"/>
      <c r="M297" s="152"/>
      <c r="N297" s="152"/>
    </row>
    <row r="298" spans="2:14" s="153" customFormat="1">
      <c r="B298" s="150" t="s">
        <v>1028</v>
      </c>
      <c r="C298" s="150" t="s">
        <v>979</v>
      </c>
      <c r="D298" s="460" t="s">
        <v>596</v>
      </c>
      <c r="E298" s="150">
        <f>IFERROR(INDEX(學生名單!$B:$H,MATCH($B298,學生名單!$G:$G,0),5),"")</f>
        <v>9523</v>
      </c>
      <c r="F298" s="150" t="str">
        <f>IFERROR(INDEX(學生名單!$B:$H,MATCH($B298,學生名單!$G:$G,0),4),"")</f>
        <v>Damari Rosalinda Tesucun</v>
      </c>
      <c r="G298" s="150" t="str">
        <f>IFERROR(INDEX(學生名單!$B:$H,MATCH($B298,學生名單!$G:$G,0),1),"")</f>
        <v>11057005A</v>
      </c>
      <c r="H298" s="154" t="str">
        <f>IFERROR(VLOOKUP($D298,大四學分表及訓練階段設定!$H$41:$K$82,4,FALSE),"")</f>
        <v>麻醉學見習 Anesthesiology</v>
      </c>
      <c r="I298" s="154" t="str">
        <f>IFERROR(VLOOKUP($D298,大四學分表及訓練階段設定!$H$41:$K$82,2,FALSE),"")</f>
        <v>麻醉部Anesthesiology</v>
      </c>
      <c r="J298" s="376">
        <v>45796</v>
      </c>
      <c r="K298" s="376">
        <v>45807</v>
      </c>
      <c r="L298" s="152"/>
      <c r="M298" s="152"/>
      <c r="N298" s="152"/>
    </row>
    <row r="299" spans="2:14" s="153" customFormat="1">
      <c r="B299" s="150" t="s">
        <v>1045</v>
      </c>
      <c r="C299" s="150" t="s">
        <v>996</v>
      </c>
      <c r="D299" s="460" t="s">
        <v>101</v>
      </c>
      <c r="E299" s="150">
        <f>IFERROR(INDEX(學生名單!$B:$H,MATCH($B299,學生名單!$G:$G,0),5),"")</f>
        <v>9517</v>
      </c>
      <c r="F299" s="150" t="str">
        <f>IFERROR(INDEX(學生名單!$B:$H,MATCH($B299,學生名單!$G:$G,0),4),"")</f>
        <v>Fay Naomi Bernard</v>
      </c>
      <c r="G299" s="150" t="str">
        <f>IFERROR(INDEX(學生名單!$B:$H,MATCH($B299,學生名單!$G:$G,0),1),"")</f>
        <v>11057006A</v>
      </c>
      <c r="H299" s="154" t="str">
        <f>IFERROR(VLOOKUP($D299,大四學分表及訓練階段設定!$H$41:$K$82,4,FALSE),"")</f>
        <v>麻醉學見習 Anesthesiology</v>
      </c>
      <c r="I299" s="154" t="str">
        <f>IFERROR(VLOOKUP($D299,大四學分表及訓練階段設定!$H$41:$K$82,2,FALSE),"")</f>
        <v>麻醉部Anesthesiology</v>
      </c>
      <c r="J299" s="376">
        <v>45796</v>
      </c>
      <c r="K299" s="376">
        <v>45807</v>
      </c>
      <c r="L299" s="152"/>
      <c r="M299" s="152"/>
      <c r="N299" s="152"/>
    </row>
    <row r="300" spans="2:14" s="153" customFormat="1">
      <c r="B300" s="150" t="s">
        <v>1035</v>
      </c>
      <c r="C300" s="150" t="s">
        <v>986</v>
      </c>
      <c r="D300" s="460" t="s">
        <v>1119</v>
      </c>
      <c r="E300" s="150">
        <f>IFERROR(INDEX(學生名單!$B:$H,MATCH($B300,學生名單!$G:$G,0),5),"")</f>
        <v>9504</v>
      </c>
      <c r="F300" s="150" t="str">
        <f>IFERROR(INDEX(學生名單!$B:$H,MATCH($B300,學生名單!$G:$G,0),4),"")</f>
        <v>Gabriela Natalie Ochoa</v>
      </c>
      <c r="G300" s="150" t="str">
        <f>IFERROR(INDEX(學生名單!$B:$H,MATCH($B300,學生名單!$G:$G,0),1),"")</f>
        <v>11057007A</v>
      </c>
      <c r="H300" s="154" t="str">
        <f>IFERROR(VLOOKUP($D300,大四學分表及訓練階段設定!$H$41:$K$82,4,FALSE),"")</f>
        <v>骨科學見習 Orthopedics</v>
      </c>
      <c r="I300" s="154" t="str">
        <f>IFERROR(VLOOKUP($D300,大四學分表及訓練階段設定!$H$41:$K$82,2,FALSE),"")</f>
        <v>骨科部Orthopedics Dept.</v>
      </c>
      <c r="J300" s="376">
        <v>45796</v>
      </c>
      <c r="K300" s="376">
        <v>45807</v>
      </c>
      <c r="L300" s="152"/>
      <c r="M300" s="152"/>
      <c r="N300" s="152"/>
    </row>
    <row r="301" spans="2:14" s="153" customFormat="1">
      <c r="B301" s="150" t="s">
        <v>1221</v>
      </c>
      <c r="C301" s="150" t="s">
        <v>992</v>
      </c>
      <c r="D301" s="460" t="s">
        <v>1131</v>
      </c>
      <c r="E301" s="150">
        <f>IFERROR(INDEX(學生名單!$B:$H,MATCH($B301,學生名單!$G:$G,0),5),"")</f>
        <v>9516</v>
      </c>
      <c r="F301" s="150" t="str">
        <f>IFERROR(INDEX(學生名單!$B:$H,MATCH($B301,學生名單!$G:$G,0),4),"")</f>
        <v>Geraldo Fernando Puc</v>
      </c>
      <c r="G301" s="150" t="str">
        <f>IFERROR(INDEX(學生名單!$B:$H,MATCH($B301,學生名單!$G:$G,0),1),"")</f>
        <v>11057008A</v>
      </c>
      <c r="H301" s="154" t="str">
        <f>IFERROR(VLOOKUP($D301,大四學分表及訓練階段設定!$H$41:$K$82,4,FALSE),"")</f>
        <v>放射腫瘤學見習 Radiation Oncology</v>
      </c>
      <c r="I301" s="154" t="str">
        <f>IFERROR(VLOOKUP($D301,大四學分表及訓練階段設定!$H$41:$K$82,2,FALSE),"")</f>
        <v>放射腫瘤科Radiation Oncology</v>
      </c>
      <c r="J301" s="376">
        <v>45796</v>
      </c>
      <c r="K301" s="376">
        <v>45807</v>
      </c>
      <c r="L301" s="152"/>
      <c r="M301" s="152"/>
      <c r="N301" s="152"/>
    </row>
    <row r="302" spans="2:14" s="153" customFormat="1">
      <c r="B302" s="150" t="s">
        <v>1026</v>
      </c>
      <c r="C302" s="150" t="s">
        <v>977</v>
      </c>
      <c r="D302" s="460" t="s">
        <v>698</v>
      </c>
      <c r="E302" s="150">
        <f>IFERROR(INDEX(學生名單!$B:$H,MATCH($B302,學生名單!$G:$G,0),5),"")</f>
        <v>9513</v>
      </c>
      <c r="F302" s="150" t="str">
        <f>IFERROR(INDEX(學生名單!$B:$H,MATCH($B302,學生名單!$G:$G,0),4),"")</f>
        <v>Isaure Omario Milian</v>
      </c>
      <c r="G302" s="150" t="str">
        <f>IFERROR(INDEX(學生名單!$B:$H,MATCH($B302,學生名單!$G:$G,0),1),"")</f>
        <v>11057009A</v>
      </c>
      <c r="H302" s="154" t="str">
        <f>IFERROR(VLOOKUP($D302,大四學分表及訓練階段設定!$H$41:$K$82,4,FALSE),"")</f>
        <v>骨科學見習 Orthopedics</v>
      </c>
      <c r="I302" s="154" t="str">
        <f>IFERROR(VLOOKUP($D302,大四學分表及訓練階段設定!$H$41:$K$82,2,FALSE),"")</f>
        <v>骨科部Orthopedics Dept.</v>
      </c>
      <c r="J302" s="376">
        <v>45796</v>
      </c>
      <c r="K302" s="376">
        <v>45807</v>
      </c>
      <c r="L302" s="152"/>
      <c r="M302" s="152"/>
      <c r="N302" s="152"/>
    </row>
    <row r="303" spans="2:14" s="153" customFormat="1">
      <c r="B303" s="150" t="s">
        <v>1043</v>
      </c>
      <c r="C303" s="150" t="s">
        <v>994</v>
      </c>
      <c r="D303" s="460" t="s">
        <v>1111</v>
      </c>
      <c r="E303" s="150">
        <f>IFERROR(INDEX(學生名單!$B:$H,MATCH($B303,學生名單!$G:$G,0),5),"")</f>
        <v>9507</v>
      </c>
      <c r="F303" s="150" t="str">
        <f>IFERROR(INDEX(學生名單!$B:$H,MATCH($B303,學生名單!$G:$G,0),4),"")</f>
        <v>Kevandra Niyah Cadle</v>
      </c>
      <c r="G303" s="150" t="str">
        <f>IFERROR(INDEX(學生名單!$B:$H,MATCH($B303,學生名單!$G:$G,0),1),"")</f>
        <v>11057013A</v>
      </c>
      <c r="H303" s="154" t="str">
        <f>IFERROR(VLOOKUP($D303,大四學分表及訓練階段設定!$H$41:$K$82,4,FALSE),"")</f>
        <v>皮膚科學見習 Dermatology</v>
      </c>
      <c r="I303" s="154" t="str">
        <f>IFERROR(VLOOKUP($D303,大四學分表及訓練階段設定!$H$41:$K$82,2,FALSE),"")</f>
        <v>皮膚科Dermatology</v>
      </c>
      <c r="J303" s="376">
        <v>45796</v>
      </c>
      <c r="K303" s="376">
        <v>45807</v>
      </c>
      <c r="L303" s="152"/>
      <c r="M303" s="152"/>
      <c r="N303" s="152"/>
    </row>
    <row r="304" spans="2:14" s="153" customFormat="1">
      <c r="B304" s="150" t="s">
        <v>1036</v>
      </c>
      <c r="C304" s="150" t="s">
        <v>987</v>
      </c>
      <c r="D304" s="460" t="s">
        <v>596</v>
      </c>
      <c r="E304" s="150">
        <f>IFERROR(INDEX(學生名單!$B:$H,MATCH($B304,學生名單!$G:$G,0),5),"")</f>
        <v>9521</v>
      </c>
      <c r="F304" s="150" t="str">
        <f>IFERROR(INDEX(學生名單!$B:$H,MATCH($B304,學生名單!$G:$G,0),4),"")</f>
        <v>Maria Jose Del Milagro Banegas Mejia</v>
      </c>
      <c r="G304" s="150" t="str">
        <f>IFERROR(INDEX(學生名單!$B:$H,MATCH($B304,學生名單!$G:$G,0),1),"")</f>
        <v>11057014A</v>
      </c>
      <c r="H304" s="154" t="str">
        <f>IFERROR(VLOOKUP($D304,大四學分表及訓練階段設定!$H$41:$K$82,4,FALSE),"")</f>
        <v>麻醉學見習 Anesthesiology</v>
      </c>
      <c r="I304" s="154" t="str">
        <f>IFERROR(VLOOKUP($D304,大四學分表及訓練階段設定!$H$41:$K$82,2,FALSE),"")</f>
        <v>麻醉部Anesthesiology</v>
      </c>
      <c r="J304" s="376">
        <v>45796</v>
      </c>
      <c r="K304" s="376">
        <v>45807</v>
      </c>
      <c r="L304" s="152"/>
      <c r="M304" s="152"/>
      <c r="N304" s="152"/>
    </row>
    <row r="305" spans="2:14" s="153" customFormat="1">
      <c r="B305" s="150" t="s">
        <v>1037</v>
      </c>
      <c r="C305" s="150" t="s">
        <v>988</v>
      </c>
      <c r="D305" s="263" t="s">
        <v>1145</v>
      </c>
      <c r="E305" s="150">
        <f>IFERROR(INDEX(學生名單!$B:$H,MATCH($B305,學生名單!$G:$G,0),5),"")</f>
        <v>9515</v>
      </c>
      <c r="F305" s="150" t="str">
        <f>IFERROR(INDEX(學生名單!$B:$H,MATCH($B305,學生名單!$G:$G,0),4),"")</f>
        <v>Oscar Alejandro Avila Segura</v>
      </c>
      <c r="G305" s="150" t="str">
        <f>IFERROR(INDEX(學生名單!$B:$H,MATCH($B305,學生名單!$G:$G,0),1),"")</f>
        <v>11057015A</v>
      </c>
      <c r="H305" s="154" t="str">
        <f>IFERROR(VLOOKUP($D305,大四學分表及訓練階段設定!$H$41:$K$82,4,FALSE),"")</f>
        <v>麻醉學見習 Anesthesiology</v>
      </c>
      <c r="I305" s="154" t="str">
        <f>IFERROR(VLOOKUP($D305,大四學分表及訓練階段設定!$H$41:$K$82,2,FALSE),"")</f>
        <v>麻醉部Anesthesiology</v>
      </c>
      <c r="J305" s="376">
        <v>45796</v>
      </c>
      <c r="K305" s="376">
        <v>45807</v>
      </c>
      <c r="L305" s="152"/>
      <c r="M305" s="152"/>
      <c r="N305" s="152"/>
    </row>
    <row r="306" spans="2:14" s="153" customFormat="1">
      <c r="B306" s="150" t="s">
        <v>1044</v>
      </c>
      <c r="C306" s="150" t="s">
        <v>995</v>
      </c>
      <c r="D306" s="64" t="s">
        <v>1119</v>
      </c>
      <c r="E306" s="150">
        <f>IFERROR(INDEX(學生名單!$B:$H,MATCH($B306,學生名單!$G:$G,0),5),"")</f>
        <v>9524</v>
      </c>
      <c r="F306" s="150" t="str">
        <f>IFERROR(INDEX(學生名單!$B:$H,MATCH($B306,學生名單!$G:$G,0),4),"")</f>
        <v>Sariah Hermina Joseph</v>
      </c>
      <c r="G306" s="150" t="str">
        <f>IFERROR(INDEX(學生名單!$B:$H,MATCH($B306,學生名單!$G:$G,0),1),"")</f>
        <v>11057016A</v>
      </c>
      <c r="H306" s="154" t="str">
        <f>IFERROR(VLOOKUP($D306,大四學分表及訓練階段設定!$H$41:$K$82,4,FALSE),"")</f>
        <v>骨科學見習 Orthopedics</v>
      </c>
      <c r="I306" s="154" t="str">
        <f>IFERROR(VLOOKUP($D306,大四學分表及訓練階段設定!$H$41:$K$82,2,FALSE),"")</f>
        <v>骨科部Orthopedics Dept.</v>
      </c>
      <c r="J306" s="376">
        <v>45796</v>
      </c>
      <c r="K306" s="376">
        <v>45807</v>
      </c>
      <c r="L306" s="152"/>
      <c r="M306" s="152"/>
      <c r="N306" s="152"/>
    </row>
    <row r="307" spans="2:14" s="153" customFormat="1">
      <c r="B307" s="150" t="s">
        <v>1032</v>
      </c>
      <c r="C307" s="150" t="s">
        <v>983</v>
      </c>
      <c r="D307" s="64" t="s">
        <v>596</v>
      </c>
      <c r="E307" s="150">
        <f>IFERROR(INDEX(學生名單!$B:$H,MATCH($B307,學生名單!$G:$G,0),5),"")</f>
        <v>9518</v>
      </c>
      <c r="F307" s="150" t="str">
        <f>IFERROR(INDEX(學生名單!$B:$H,MATCH($B307,學生名單!$G:$G,0),4),"")</f>
        <v>Sergio Kyler Joseph</v>
      </c>
      <c r="G307" s="150" t="str">
        <f>IFERROR(INDEX(學生名單!$B:$H,MATCH($B307,學生名單!$G:$G,0),1),"")</f>
        <v>11057017A</v>
      </c>
      <c r="H307" s="154" t="str">
        <f>IFERROR(VLOOKUP($D307,大四學分表及訓練階段設定!$H$41:$K$82,4,FALSE),"")</f>
        <v>麻醉學見習 Anesthesiology</v>
      </c>
      <c r="I307" s="154" t="str">
        <f>IFERROR(VLOOKUP($D307,大四學分表及訓練階段設定!$H$41:$K$82,2,FALSE),"")</f>
        <v>麻醉部Anesthesiology</v>
      </c>
      <c r="J307" s="376">
        <v>45796</v>
      </c>
      <c r="K307" s="376">
        <v>45807</v>
      </c>
      <c r="L307" s="152"/>
      <c r="M307" s="152"/>
      <c r="N307" s="152"/>
    </row>
    <row r="308" spans="2:14" s="153" customFormat="1">
      <c r="B308" s="150" t="s">
        <v>1029</v>
      </c>
      <c r="C308" s="150" t="s">
        <v>980</v>
      </c>
      <c r="D308" s="64" t="s">
        <v>1111</v>
      </c>
      <c r="E308" s="150">
        <f>IFERROR(INDEX(學生名單!$B:$H,MATCH($B308,學生名單!$G:$G,0),5),"")</f>
        <v>9520</v>
      </c>
      <c r="F308" s="150" t="str">
        <f>IFERROR(INDEX(學生名單!$B:$H,MATCH($B308,學生名單!$G:$G,0),4),"")</f>
        <v>Sophia Obiajulum Dagbue</v>
      </c>
      <c r="G308" s="150" t="str">
        <f>IFERROR(INDEX(學生名單!$B:$H,MATCH($B308,學生名單!$G:$G,0),1),"")</f>
        <v>11057018A</v>
      </c>
      <c r="H308" s="154" t="str">
        <f>IFERROR(VLOOKUP($D308,大四學分表及訓練階段設定!$H$41:$K$82,4,FALSE),"")</f>
        <v>皮膚科學見習 Dermatology</v>
      </c>
      <c r="I308" s="154" t="str">
        <f>IFERROR(VLOOKUP($D308,大四學分表及訓練階段設定!$H$41:$K$82,2,FALSE),"")</f>
        <v>皮膚科Dermatology</v>
      </c>
      <c r="J308" s="376">
        <v>45796</v>
      </c>
      <c r="K308" s="376">
        <v>45807</v>
      </c>
      <c r="L308" s="152"/>
      <c r="M308" s="152"/>
      <c r="N308" s="152"/>
    </row>
    <row r="309" spans="2:14" s="153" customFormat="1">
      <c r="B309" s="150" t="s">
        <v>1030</v>
      </c>
      <c r="C309" s="150" t="s">
        <v>981</v>
      </c>
      <c r="D309" s="64" t="s">
        <v>1111</v>
      </c>
      <c r="E309" s="150">
        <f>IFERROR(INDEX(學生名單!$B:$H,MATCH($B309,學生名單!$G:$G,0),5),"")</f>
        <v>9514</v>
      </c>
      <c r="F309" s="150" t="str">
        <f>IFERROR(INDEX(學生名單!$B:$H,MATCH($B309,學生名單!$G:$G,0),4),"")</f>
        <v>Tannyka Jodie John</v>
      </c>
      <c r="G309" s="150" t="str">
        <f>IFERROR(INDEX(學生名單!$B:$H,MATCH($B309,學生名單!$G:$G,0),1),"")</f>
        <v>11057019A</v>
      </c>
      <c r="H309" s="154" t="str">
        <f>IFERROR(VLOOKUP($D309,大四學分表及訓練階段設定!$H$41:$K$82,4,FALSE),"")</f>
        <v>皮膚科學見習 Dermatology</v>
      </c>
      <c r="I309" s="154" t="str">
        <f>IFERROR(VLOOKUP($D309,大四學分表及訓練階段設定!$H$41:$K$82,2,FALSE),"")</f>
        <v>皮膚科Dermatology</v>
      </c>
      <c r="J309" s="376">
        <v>45796</v>
      </c>
      <c r="K309" s="376">
        <v>45807</v>
      </c>
      <c r="L309" s="152"/>
      <c r="M309" s="152"/>
      <c r="N309" s="152"/>
    </row>
    <row r="310" spans="2:14" s="153" customFormat="1">
      <c r="B310" s="150" t="s">
        <v>1025</v>
      </c>
      <c r="C310" s="150" t="s">
        <v>976</v>
      </c>
      <c r="D310" s="64" t="s">
        <v>1127</v>
      </c>
      <c r="E310" s="150">
        <f>IFERROR(INDEX(學生名單!$B:$H,MATCH($B310,學生名單!$G:$G,0),5),"")</f>
        <v>9511</v>
      </c>
      <c r="F310" s="150" t="str">
        <f>IFERROR(INDEX(學生名單!$B:$H,MATCH($B310,學生名單!$G:$G,0),4),"")</f>
        <v>Tyrone J Debrum</v>
      </c>
      <c r="G310" s="150" t="str">
        <f>IFERROR(INDEX(學生名單!$B:$H,MATCH($B310,學生名單!$G:$G,0),1),"")</f>
        <v>11057020A</v>
      </c>
      <c r="H310" s="154" t="str">
        <f>IFERROR(VLOOKUP($D310,大四學分表及訓練階段設定!$H$41:$K$82,4,FALSE),"")</f>
        <v>重症醫學見習 Critical Care Medicine</v>
      </c>
      <c r="I310" s="154" t="str">
        <f>IFERROR(VLOOKUP($D310,大四學分表及訓練階段設定!$H$41:$K$82,2,FALSE),"")</f>
        <v>重症醫學部Critical Care</v>
      </c>
      <c r="J310" s="376">
        <v>45796</v>
      </c>
      <c r="K310" s="376">
        <v>45807</v>
      </c>
      <c r="L310" s="152"/>
      <c r="M310" s="152"/>
      <c r="N310" s="152"/>
    </row>
    <row r="311" spans="2:14" s="153" customFormat="1">
      <c r="D311" s="160"/>
      <c r="E311" s="160"/>
      <c r="F311" s="155"/>
      <c r="G311" s="160"/>
      <c r="H311" s="155"/>
      <c r="I311" s="167"/>
      <c r="J311" s="376"/>
      <c r="K311" s="376"/>
      <c r="L311" s="152"/>
      <c r="M311" s="152"/>
      <c r="N311" s="152"/>
    </row>
    <row r="312" spans="2:14" s="153" customFormat="1">
      <c r="D312" s="160"/>
      <c r="E312" s="160"/>
      <c r="F312" s="155"/>
      <c r="G312" s="160"/>
      <c r="H312" s="155"/>
      <c r="I312" s="167"/>
      <c r="J312" s="376"/>
      <c r="K312" s="376"/>
      <c r="L312" s="152"/>
      <c r="M312" s="152"/>
      <c r="N312" s="152"/>
    </row>
    <row r="313" spans="2:14" s="153" customFormat="1">
      <c r="D313" s="160"/>
      <c r="E313" s="160"/>
      <c r="F313" s="155"/>
      <c r="G313" s="160"/>
      <c r="H313" s="155"/>
      <c r="I313" s="167"/>
      <c r="J313" s="376"/>
      <c r="K313" s="376"/>
      <c r="L313" s="152"/>
      <c r="M313" s="152"/>
      <c r="N313" s="152"/>
    </row>
    <row r="314" spans="2:14" s="153" customFormat="1">
      <c r="D314" s="160"/>
      <c r="E314" s="160"/>
      <c r="F314" s="155"/>
      <c r="G314" s="160"/>
      <c r="H314" s="155"/>
      <c r="I314" s="167"/>
      <c r="J314" s="376"/>
      <c r="K314" s="376"/>
      <c r="L314" s="152"/>
      <c r="M314" s="152"/>
      <c r="N314" s="152"/>
    </row>
    <row r="315" spans="2:14" s="153" customFormat="1">
      <c r="D315" s="160"/>
      <c r="E315" s="160"/>
      <c r="F315" s="155"/>
      <c r="G315" s="160"/>
      <c r="H315" s="155"/>
      <c r="I315" s="167"/>
      <c r="J315" s="376"/>
      <c r="K315" s="376"/>
      <c r="L315" s="152"/>
      <c r="M315" s="152"/>
      <c r="N315" s="152"/>
    </row>
    <row r="316" spans="2:14" s="153" customFormat="1">
      <c r="D316" s="160"/>
      <c r="E316" s="160"/>
      <c r="F316" s="155"/>
      <c r="G316" s="160"/>
      <c r="H316" s="155"/>
      <c r="I316" s="167"/>
      <c r="J316" s="376"/>
      <c r="K316" s="376"/>
      <c r="L316" s="152"/>
      <c r="M316" s="152"/>
      <c r="N316" s="152"/>
    </row>
    <row r="317" spans="2:14" s="153" customFormat="1">
      <c r="D317" s="160"/>
      <c r="E317" s="160"/>
      <c r="F317" s="155"/>
      <c r="G317" s="160"/>
      <c r="H317" s="155"/>
      <c r="I317" s="167"/>
      <c r="J317" s="376"/>
      <c r="K317" s="376"/>
      <c r="L317" s="152"/>
      <c r="M317" s="152"/>
      <c r="N317" s="152"/>
    </row>
    <row r="318" spans="2:14" s="153" customFormat="1">
      <c r="D318" s="160"/>
      <c r="E318" s="160"/>
      <c r="F318" s="155"/>
      <c r="G318" s="160"/>
      <c r="H318" s="155"/>
      <c r="I318" s="167"/>
      <c r="J318" s="376"/>
      <c r="K318" s="376"/>
      <c r="L318" s="152"/>
      <c r="M318" s="152"/>
      <c r="N318" s="152"/>
    </row>
    <row r="319" spans="2:14" s="153" customFormat="1">
      <c r="D319" s="160"/>
      <c r="E319" s="160"/>
      <c r="F319" s="155"/>
      <c r="G319" s="160"/>
      <c r="H319" s="155"/>
      <c r="I319" s="167"/>
      <c r="J319" s="376"/>
      <c r="K319" s="376"/>
      <c r="L319" s="152"/>
      <c r="M319" s="152"/>
      <c r="N319" s="152"/>
    </row>
    <row r="320" spans="2:14" s="153" customFormat="1">
      <c r="D320" s="160"/>
      <c r="E320" s="160"/>
      <c r="F320" s="155"/>
      <c r="G320" s="160"/>
      <c r="H320" s="155"/>
      <c r="I320" s="167"/>
      <c r="J320" s="376"/>
      <c r="K320" s="376"/>
      <c r="L320" s="152"/>
      <c r="M320" s="152"/>
      <c r="N320" s="152"/>
    </row>
    <row r="321" spans="4:14" s="153" customFormat="1">
      <c r="D321" s="160"/>
      <c r="E321" s="160"/>
      <c r="F321" s="155"/>
      <c r="G321" s="160"/>
      <c r="H321" s="155"/>
      <c r="I321" s="167"/>
      <c r="J321" s="376"/>
      <c r="K321" s="376"/>
      <c r="L321" s="152"/>
      <c r="M321" s="152"/>
      <c r="N321" s="152"/>
    </row>
    <row r="322" spans="4:14" s="153" customFormat="1">
      <c r="D322" s="160"/>
      <c r="E322" s="160"/>
      <c r="F322" s="155"/>
      <c r="G322" s="160"/>
      <c r="H322" s="155"/>
      <c r="I322" s="167"/>
      <c r="J322" s="376"/>
      <c r="K322" s="376"/>
      <c r="L322" s="152"/>
      <c r="M322" s="152"/>
      <c r="N322" s="152"/>
    </row>
    <row r="323" spans="4:14" s="153" customFormat="1">
      <c r="D323" s="160"/>
      <c r="E323" s="160"/>
      <c r="F323" s="155"/>
      <c r="G323" s="160"/>
      <c r="H323" s="155"/>
      <c r="I323" s="167"/>
      <c r="J323" s="376"/>
      <c r="K323" s="376"/>
      <c r="L323" s="152"/>
      <c r="M323" s="152"/>
      <c r="N323" s="152"/>
    </row>
    <row r="324" spans="4:14" s="153" customFormat="1">
      <c r="D324" s="160"/>
      <c r="E324" s="160"/>
      <c r="F324" s="155"/>
      <c r="G324" s="160"/>
      <c r="H324" s="155"/>
      <c r="I324" s="167"/>
      <c r="J324" s="376"/>
      <c r="K324" s="376"/>
      <c r="L324" s="152"/>
      <c r="M324" s="152"/>
      <c r="N324" s="152"/>
    </row>
    <row r="325" spans="4:14" s="153" customFormat="1">
      <c r="D325" s="160"/>
      <c r="E325" s="160"/>
      <c r="F325" s="155"/>
      <c r="G325" s="160"/>
      <c r="H325" s="155"/>
      <c r="I325" s="167"/>
      <c r="J325" s="376"/>
      <c r="K325" s="376"/>
      <c r="L325" s="152"/>
      <c r="M325" s="152"/>
      <c r="N325" s="152"/>
    </row>
    <row r="326" spans="4:14" s="153" customFormat="1">
      <c r="D326" s="160"/>
      <c r="E326" s="160"/>
      <c r="F326" s="155"/>
      <c r="G326" s="160"/>
      <c r="H326" s="155"/>
      <c r="I326" s="167"/>
      <c r="J326" s="376"/>
      <c r="K326" s="376"/>
      <c r="L326" s="152"/>
      <c r="M326" s="152"/>
      <c r="N326" s="152"/>
    </row>
    <row r="327" spans="4:14" s="153" customFormat="1">
      <c r="D327" s="160"/>
      <c r="E327" s="160"/>
      <c r="F327" s="155"/>
      <c r="G327" s="160"/>
      <c r="H327" s="155"/>
      <c r="I327" s="167"/>
      <c r="J327" s="376"/>
      <c r="K327" s="376"/>
      <c r="L327" s="152"/>
      <c r="M327" s="152"/>
      <c r="N327" s="152"/>
    </row>
    <row r="328" spans="4:14" s="153" customFormat="1">
      <c r="D328" s="160"/>
      <c r="E328" s="160"/>
      <c r="F328" s="155"/>
      <c r="G328" s="160"/>
      <c r="H328" s="155"/>
      <c r="I328" s="167"/>
      <c r="J328" s="376"/>
      <c r="K328" s="376"/>
      <c r="L328" s="152"/>
      <c r="M328" s="152"/>
      <c r="N328" s="152"/>
    </row>
    <row r="329" spans="4:14" s="153" customFormat="1">
      <c r="D329" s="160"/>
      <c r="E329" s="160"/>
      <c r="F329" s="155"/>
      <c r="G329" s="160"/>
      <c r="H329" s="155"/>
      <c r="I329" s="167"/>
      <c r="J329" s="376"/>
      <c r="K329" s="376"/>
      <c r="L329" s="152"/>
      <c r="M329" s="152"/>
      <c r="N329" s="152"/>
    </row>
    <row r="330" spans="4:14" s="153" customFormat="1">
      <c r="D330" s="160"/>
      <c r="E330" s="160"/>
      <c r="F330" s="155"/>
      <c r="G330" s="160"/>
      <c r="H330" s="155"/>
      <c r="I330" s="167"/>
      <c r="J330" s="376"/>
      <c r="K330" s="376"/>
      <c r="L330" s="152"/>
      <c r="M330" s="152"/>
      <c r="N330" s="152"/>
    </row>
    <row r="331" spans="4:14" s="153" customFormat="1">
      <c r="D331" s="160"/>
      <c r="E331" s="160"/>
      <c r="F331" s="155"/>
      <c r="G331" s="160"/>
      <c r="H331" s="155"/>
      <c r="I331" s="167"/>
      <c r="J331" s="376"/>
      <c r="K331" s="376"/>
      <c r="L331" s="152"/>
      <c r="M331" s="152"/>
      <c r="N331" s="152"/>
    </row>
    <row r="332" spans="4:14" s="153" customFormat="1">
      <c r="D332" s="160"/>
      <c r="E332" s="160"/>
      <c r="F332" s="155"/>
      <c r="G332" s="160"/>
      <c r="H332" s="155"/>
      <c r="I332" s="167"/>
      <c r="J332" s="376"/>
      <c r="K332" s="376"/>
      <c r="L332" s="152"/>
      <c r="M332" s="152"/>
      <c r="N332" s="152"/>
    </row>
    <row r="333" spans="4:14" s="153" customFormat="1">
      <c r="D333" s="160"/>
      <c r="E333" s="160"/>
      <c r="F333" s="155"/>
      <c r="G333" s="160"/>
      <c r="H333" s="155"/>
      <c r="I333" s="167"/>
      <c r="J333" s="376"/>
      <c r="K333" s="376"/>
      <c r="L333" s="152"/>
      <c r="M333" s="152"/>
      <c r="N333" s="152"/>
    </row>
    <row r="334" spans="4:14" s="153" customFormat="1">
      <c r="D334" s="160"/>
      <c r="E334" s="160"/>
      <c r="F334" s="155"/>
      <c r="G334" s="160"/>
      <c r="H334" s="155"/>
      <c r="I334" s="167"/>
      <c r="J334" s="376"/>
      <c r="K334" s="376"/>
      <c r="L334" s="152"/>
      <c r="M334" s="152"/>
      <c r="N334" s="152"/>
    </row>
    <row r="335" spans="4:14" s="153" customFormat="1">
      <c r="D335" s="160"/>
      <c r="E335" s="160"/>
      <c r="F335" s="155"/>
      <c r="G335" s="160"/>
      <c r="H335" s="155"/>
      <c r="I335" s="167"/>
      <c r="J335" s="376"/>
      <c r="K335" s="376"/>
      <c r="L335" s="152"/>
      <c r="M335" s="152"/>
      <c r="N335" s="152"/>
    </row>
    <row r="336" spans="4:14" s="153" customFormat="1">
      <c r="D336" s="160"/>
      <c r="E336" s="160"/>
      <c r="F336" s="155"/>
      <c r="G336" s="160"/>
      <c r="H336" s="155"/>
      <c r="I336" s="167"/>
      <c r="J336" s="376"/>
      <c r="K336" s="376"/>
      <c r="L336" s="152"/>
      <c r="M336" s="152"/>
      <c r="N336" s="152"/>
    </row>
    <row r="337" spans="4:14" s="153" customFormat="1">
      <c r="D337" s="160"/>
      <c r="E337" s="160"/>
      <c r="F337" s="155"/>
      <c r="G337" s="160"/>
      <c r="H337" s="155"/>
      <c r="I337" s="167"/>
      <c r="J337" s="376"/>
      <c r="K337" s="376"/>
      <c r="L337" s="152"/>
      <c r="M337" s="152"/>
      <c r="N337" s="152"/>
    </row>
    <row r="338" spans="4:14" s="153" customFormat="1">
      <c r="D338" s="160"/>
      <c r="E338" s="160"/>
      <c r="F338" s="155"/>
      <c r="G338" s="160"/>
      <c r="H338" s="155"/>
      <c r="I338" s="167"/>
      <c r="J338" s="376"/>
      <c r="K338" s="376"/>
      <c r="L338" s="152"/>
      <c r="M338" s="152"/>
      <c r="N338" s="152"/>
    </row>
    <row r="339" spans="4:14" s="153" customFormat="1">
      <c r="D339" s="160"/>
      <c r="E339" s="160"/>
      <c r="F339" s="155"/>
      <c r="G339" s="160"/>
      <c r="H339" s="155"/>
      <c r="I339" s="167"/>
      <c r="J339" s="376"/>
      <c r="K339" s="376"/>
      <c r="L339" s="152"/>
      <c r="M339" s="152"/>
      <c r="N339" s="152"/>
    </row>
    <row r="340" spans="4:14" s="153" customFormat="1">
      <c r="D340" s="160"/>
      <c r="E340" s="160"/>
      <c r="F340" s="155"/>
      <c r="G340" s="160"/>
      <c r="H340" s="155"/>
      <c r="I340" s="167"/>
      <c r="J340" s="376"/>
      <c r="K340" s="376"/>
      <c r="L340" s="152"/>
      <c r="M340" s="152"/>
      <c r="N340" s="152"/>
    </row>
    <row r="341" spans="4:14" s="153" customFormat="1">
      <c r="D341" s="160"/>
      <c r="E341" s="160"/>
      <c r="F341" s="155"/>
      <c r="G341" s="160"/>
      <c r="H341" s="155"/>
      <c r="I341" s="167"/>
      <c r="J341" s="376"/>
      <c r="K341" s="376"/>
      <c r="L341" s="152"/>
      <c r="M341" s="152"/>
      <c r="N341" s="152"/>
    </row>
    <row r="342" spans="4:14" s="153" customFormat="1">
      <c r="D342" s="160"/>
      <c r="E342" s="160"/>
      <c r="F342" s="155"/>
      <c r="G342" s="160"/>
      <c r="H342" s="155"/>
      <c r="I342" s="167"/>
      <c r="J342" s="376"/>
      <c r="K342" s="376"/>
      <c r="L342" s="152"/>
      <c r="M342" s="152"/>
      <c r="N342" s="152"/>
    </row>
    <row r="343" spans="4:14" s="153" customFormat="1">
      <c r="D343" s="160"/>
      <c r="E343" s="160"/>
      <c r="F343" s="155"/>
      <c r="G343" s="160"/>
      <c r="H343" s="155"/>
      <c r="I343" s="167"/>
      <c r="J343" s="376"/>
      <c r="K343" s="376"/>
      <c r="L343" s="152"/>
      <c r="M343" s="152"/>
      <c r="N343" s="152"/>
    </row>
    <row r="344" spans="4:14" s="153" customFormat="1">
      <c r="D344" s="160"/>
      <c r="E344" s="160"/>
      <c r="F344" s="155"/>
      <c r="G344" s="160"/>
      <c r="H344" s="155"/>
      <c r="I344" s="167"/>
      <c r="J344" s="376"/>
      <c r="K344" s="376"/>
      <c r="L344" s="152"/>
      <c r="M344" s="152"/>
      <c r="N344" s="152"/>
    </row>
    <row r="345" spans="4:14" s="153" customFormat="1">
      <c r="D345" s="160"/>
      <c r="E345" s="160"/>
      <c r="F345" s="155"/>
      <c r="G345" s="160"/>
      <c r="H345" s="155"/>
      <c r="I345" s="167"/>
      <c r="J345" s="376"/>
      <c r="K345" s="376"/>
      <c r="L345" s="152"/>
      <c r="M345" s="152"/>
      <c r="N345" s="152"/>
    </row>
    <row r="346" spans="4:14" s="153" customFormat="1">
      <c r="D346" s="160"/>
      <c r="E346" s="160"/>
      <c r="F346" s="155"/>
      <c r="G346" s="160"/>
      <c r="H346" s="155"/>
      <c r="I346" s="167"/>
      <c r="J346" s="376"/>
      <c r="K346" s="376"/>
      <c r="L346" s="152"/>
      <c r="M346" s="152"/>
      <c r="N346" s="152"/>
    </row>
    <row r="347" spans="4:14" s="153" customFormat="1">
      <c r="D347" s="160"/>
      <c r="E347" s="160"/>
      <c r="F347" s="155"/>
      <c r="G347" s="160"/>
      <c r="H347" s="155"/>
      <c r="I347" s="167"/>
      <c r="J347" s="376"/>
      <c r="K347" s="376"/>
      <c r="L347" s="152"/>
      <c r="M347" s="152"/>
      <c r="N347" s="152"/>
    </row>
    <row r="348" spans="4:14" s="153" customFormat="1">
      <c r="D348" s="160"/>
      <c r="E348" s="160"/>
      <c r="F348" s="155"/>
      <c r="G348" s="160"/>
      <c r="H348" s="155"/>
      <c r="I348" s="167"/>
      <c r="J348" s="376"/>
      <c r="K348" s="376"/>
      <c r="L348" s="152"/>
      <c r="M348" s="152"/>
      <c r="N348" s="152"/>
    </row>
    <row r="349" spans="4:14" s="153" customFormat="1">
      <c r="D349" s="160"/>
      <c r="E349" s="160"/>
      <c r="F349" s="155"/>
      <c r="G349" s="160"/>
      <c r="H349" s="155"/>
      <c r="I349" s="167"/>
      <c r="J349" s="376"/>
      <c r="K349" s="376"/>
      <c r="L349" s="152"/>
      <c r="M349" s="152"/>
      <c r="N349" s="152"/>
    </row>
    <row r="350" spans="4:14" s="153" customFormat="1">
      <c r="D350" s="160"/>
      <c r="E350" s="160"/>
      <c r="F350" s="155"/>
      <c r="G350" s="160"/>
      <c r="H350" s="155"/>
      <c r="I350" s="167"/>
      <c r="J350" s="376"/>
      <c r="K350" s="376"/>
      <c r="L350" s="152"/>
      <c r="M350" s="152"/>
      <c r="N350" s="152"/>
    </row>
    <row r="351" spans="4:14" s="153" customFormat="1">
      <c r="D351" s="160"/>
      <c r="E351" s="160"/>
      <c r="F351" s="155"/>
      <c r="G351" s="160"/>
      <c r="H351" s="155"/>
      <c r="I351" s="167"/>
      <c r="J351" s="376"/>
      <c r="K351" s="376"/>
      <c r="L351" s="152"/>
      <c r="M351" s="152"/>
      <c r="N351" s="152"/>
    </row>
    <row r="352" spans="4:14" s="153" customFormat="1">
      <c r="D352" s="160"/>
      <c r="E352" s="160"/>
      <c r="F352" s="155"/>
      <c r="G352" s="160"/>
      <c r="H352" s="155"/>
      <c r="I352" s="167"/>
      <c r="J352" s="376"/>
      <c r="K352" s="376"/>
      <c r="L352" s="152"/>
      <c r="M352" s="152"/>
      <c r="N352" s="152"/>
    </row>
    <row r="353" spans="4:14" s="153" customFormat="1">
      <c r="D353" s="160"/>
      <c r="E353" s="160"/>
      <c r="F353" s="155"/>
      <c r="G353" s="160"/>
      <c r="H353" s="155"/>
      <c r="I353" s="167"/>
      <c r="J353" s="376"/>
      <c r="K353" s="376"/>
      <c r="L353" s="152"/>
      <c r="M353" s="152"/>
      <c r="N353" s="152"/>
    </row>
    <row r="354" spans="4:14" s="153" customFormat="1">
      <c r="D354" s="160"/>
      <c r="E354" s="160"/>
      <c r="F354" s="155"/>
      <c r="G354" s="160"/>
      <c r="H354" s="155"/>
      <c r="I354" s="167"/>
      <c r="J354" s="376"/>
      <c r="K354" s="376"/>
      <c r="L354" s="152"/>
      <c r="M354" s="152"/>
      <c r="N354" s="152"/>
    </row>
    <row r="355" spans="4:14" s="153" customFormat="1">
      <c r="D355" s="160"/>
      <c r="E355" s="160"/>
      <c r="F355" s="155"/>
      <c r="G355" s="160"/>
      <c r="H355" s="155"/>
      <c r="I355" s="167"/>
      <c r="J355" s="376"/>
      <c r="K355" s="376"/>
      <c r="L355" s="152"/>
      <c r="M355" s="152"/>
      <c r="N355" s="152"/>
    </row>
    <row r="356" spans="4:14" s="153" customFormat="1">
      <c r="D356" s="160"/>
      <c r="E356" s="160"/>
      <c r="F356" s="155"/>
      <c r="G356" s="160"/>
      <c r="H356" s="155"/>
      <c r="I356" s="167"/>
      <c r="J356" s="376"/>
      <c r="K356" s="376"/>
      <c r="L356" s="152"/>
      <c r="M356" s="152"/>
      <c r="N356" s="152"/>
    </row>
    <row r="357" spans="4:14" s="153" customFormat="1">
      <c r="D357" s="160"/>
      <c r="E357" s="160"/>
      <c r="F357" s="155"/>
      <c r="G357" s="160"/>
      <c r="H357" s="155"/>
      <c r="I357" s="167"/>
      <c r="J357" s="376"/>
      <c r="K357" s="376"/>
      <c r="L357" s="152"/>
      <c r="M357" s="152"/>
      <c r="N357" s="152"/>
    </row>
    <row r="358" spans="4:14" s="153" customFormat="1">
      <c r="D358" s="160"/>
      <c r="E358" s="160"/>
      <c r="F358" s="155"/>
      <c r="G358" s="160"/>
      <c r="H358" s="155"/>
      <c r="I358" s="167"/>
      <c r="J358" s="376"/>
      <c r="K358" s="376"/>
      <c r="L358" s="152"/>
      <c r="M358" s="152"/>
      <c r="N358" s="152"/>
    </row>
    <row r="359" spans="4:14" s="153" customFormat="1">
      <c r="D359" s="160"/>
      <c r="E359" s="160"/>
      <c r="F359" s="155"/>
      <c r="G359" s="160"/>
      <c r="H359" s="155"/>
      <c r="I359" s="167"/>
      <c r="J359" s="376"/>
      <c r="K359" s="376"/>
      <c r="L359" s="152"/>
      <c r="M359" s="152"/>
      <c r="N359" s="152"/>
    </row>
    <row r="360" spans="4:14" s="153" customFormat="1">
      <c r="D360" s="160"/>
      <c r="E360" s="160"/>
      <c r="F360" s="155"/>
      <c r="G360" s="160"/>
      <c r="H360" s="155"/>
      <c r="I360" s="167"/>
      <c r="J360" s="376"/>
      <c r="K360" s="376"/>
      <c r="L360" s="152"/>
      <c r="M360" s="152"/>
      <c r="N360" s="152"/>
    </row>
    <row r="361" spans="4:14" s="153" customFormat="1">
      <c r="D361" s="160"/>
      <c r="E361" s="160"/>
      <c r="F361" s="155"/>
      <c r="G361" s="160"/>
      <c r="H361" s="155"/>
      <c r="I361" s="167"/>
      <c r="J361" s="376"/>
      <c r="K361" s="376"/>
      <c r="L361" s="152"/>
      <c r="M361" s="152"/>
      <c r="N361" s="152"/>
    </row>
    <row r="362" spans="4:14" s="153" customFormat="1">
      <c r="D362" s="160"/>
      <c r="E362" s="160"/>
      <c r="F362" s="155"/>
      <c r="G362" s="160"/>
      <c r="H362" s="155"/>
      <c r="I362" s="167"/>
      <c r="J362" s="376"/>
      <c r="K362" s="376"/>
      <c r="L362" s="152"/>
      <c r="M362" s="152"/>
      <c r="N362" s="152"/>
    </row>
    <row r="363" spans="4:14" s="153" customFormat="1">
      <c r="D363" s="160"/>
      <c r="E363" s="160"/>
      <c r="F363" s="155"/>
      <c r="G363" s="160"/>
      <c r="H363" s="155"/>
      <c r="I363" s="167"/>
      <c r="J363" s="376"/>
      <c r="K363" s="376"/>
      <c r="L363" s="152"/>
      <c r="M363" s="152"/>
      <c r="N363" s="152"/>
    </row>
    <row r="364" spans="4:14" s="153" customFormat="1">
      <c r="D364" s="160"/>
      <c r="E364" s="160"/>
      <c r="F364" s="155"/>
      <c r="G364" s="160"/>
      <c r="H364" s="155"/>
      <c r="I364" s="167"/>
      <c r="J364" s="376"/>
      <c r="K364" s="376"/>
      <c r="L364" s="152"/>
      <c r="M364" s="152"/>
      <c r="N364" s="152"/>
    </row>
    <row r="365" spans="4:14" s="153" customFormat="1">
      <c r="D365" s="160"/>
      <c r="E365" s="160"/>
      <c r="F365" s="155"/>
      <c r="G365" s="160"/>
      <c r="H365" s="155"/>
      <c r="I365" s="167"/>
      <c r="J365" s="376"/>
      <c r="K365" s="376"/>
      <c r="L365" s="152"/>
      <c r="M365" s="152"/>
      <c r="N365" s="152"/>
    </row>
    <row r="366" spans="4:14" s="153" customFormat="1">
      <c r="D366" s="160"/>
      <c r="E366" s="160"/>
      <c r="F366" s="155"/>
      <c r="G366" s="160"/>
      <c r="H366" s="155"/>
      <c r="I366" s="167"/>
      <c r="J366" s="376"/>
      <c r="K366" s="376"/>
      <c r="L366" s="152"/>
      <c r="M366" s="152"/>
      <c r="N366" s="152"/>
    </row>
    <row r="367" spans="4:14" s="153" customFormat="1">
      <c r="D367" s="160"/>
      <c r="E367" s="160"/>
      <c r="F367" s="155"/>
      <c r="G367" s="160"/>
      <c r="H367" s="155"/>
      <c r="I367" s="167"/>
      <c r="J367" s="376"/>
      <c r="K367" s="376"/>
      <c r="L367" s="152"/>
      <c r="M367" s="152"/>
      <c r="N367" s="152"/>
    </row>
    <row r="368" spans="4:14" s="153" customFormat="1">
      <c r="D368" s="160"/>
      <c r="E368" s="160"/>
      <c r="F368" s="155"/>
      <c r="G368" s="160"/>
      <c r="H368" s="155"/>
      <c r="I368" s="167"/>
      <c r="J368" s="376"/>
      <c r="K368" s="376"/>
      <c r="L368" s="152"/>
      <c r="M368" s="152"/>
      <c r="N368" s="152"/>
    </row>
    <row r="369" spans="4:14" s="153" customFormat="1">
      <c r="D369" s="160"/>
      <c r="E369" s="160"/>
      <c r="F369" s="155"/>
      <c r="G369" s="160"/>
      <c r="H369" s="155"/>
      <c r="I369" s="167"/>
      <c r="J369" s="376"/>
      <c r="K369" s="376"/>
      <c r="L369" s="152"/>
      <c r="M369" s="152"/>
      <c r="N369" s="152"/>
    </row>
    <row r="370" spans="4:14" s="153" customFormat="1">
      <c r="D370" s="160"/>
      <c r="E370" s="160"/>
      <c r="F370" s="155"/>
      <c r="G370" s="160"/>
      <c r="H370" s="155"/>
      <c r="I370" s="167"/>
      <c r="J370" s="376"/>
      <c r="K370" s="376"/>
      <c r="L370" s="152"/>
      <c r="M370" s="152"/>
      <c r="N370" s="152"/>
    </row>
    <row r="371" spans="4:14" s="153" customFormat="1">
      <c r="D371" s="160"/>
      <c r="E371" s="160"/>
      <c r="F371" s="155"/>
      <c r="G371" s="160"/>
      <c r="H371" s="155"/>
      <c r="I371" s="167"/>
      <c r="J371" s="376"/>
      <c r="K371" s="376"/>
      <c r="L371" s="152"/>
      <c r="M371" s="152"/>
      <c r="N371" s="152"/>
    </row>
    <row r="372" spans="4:14" s="153" customFormat="1">
      <c r="D372" s="160"/>
      <c r="E372" s="160"/>
      <c r="F372" s="155"/>
      <c r="G372" s="160"/>
      <c r="H372" s="155"/>
      <c r="I372" s="167"/>
      <c r="J372" s="376"/>
      <c r="K372" s="376"/>
      <c r="L372" s="152"/>
      <c r="M372" s="152"/>
      <c r="N372" s="152"/>
    </row>
    <row r="373" spans="4:14" s="153" customFormat="1">
      <c r="D373" s="160"/>
      <c r="E373" s="160"/>
      <c r="F373" s="155"/>
      <c r="G373" s="160"/>
      <c r="H373" s="155"/>
      <c r="I373" s="167"/>
      <c r="J373" s="376"/>
      <c r="K373" s="376"/>
      <c r="L373" s="152"/>
      <c r="M373" s="152"/>
      <c r="N373" s="152"/>
    </row>
    <row r="374" spans="4:14" s="153" customFormat="1">
      <c r="D374" s="160"/>
      <c r="E374" s="160"/>
      <c r="F374" s="155"/>
      <c r="G374" s="160"/>
      <c r="H374" s="155"/>
      <c r="I374" s="167"/>
      <c r="J374" s="376"/>
      <c r="K374" s="376"/>
      <c r="L374" s="152"/>
      <c r="M374" s="152"/>
      <c r="N374" s="152"/>
    </row>
    <row r="375" spans="4:14" s="153" customFormat="1">
      <c r="D375" s="160"/>
      <c r="E375" s="160"/>
      <c r="F375" s="155"/>
      <c r="G375" s="160"/>
      <c r="H375" s="155"/>
      <c r="I375" s="167"/>
      <c r="J375" s="376"/>
      <c r="K375" s="376"/>
      <c r="L375" s="152"/>
      <c r="M375" s="152"/>
      <c r="N375" s="152"/>
    </row>
    <row r="376" spans="4:14" s="153" customFormat="1">
      <c r="D376" s="160"/>
      <c r="E376" s="160"/>
      <c r="F376" s="155"/>
      <c r="G376" s="160"/>
      <c r="H376" s="155"/>
      <c r="I376" s="167"/>
      <c r="J376" s="376"/>
      <c r="K376" s="376"/>
      <c r="L376" s="152"/>
      <c r="M376" s="152"/>
      <c r="N376" s="152"/>
    </row>
    <row r="377" spans="4:14" s="153" customFormat="1">
      <c r="D377" s="160"/>
      <c r="E377" s="160"/>
      <c r="F377" s="155"/>
      <c r="G377" s="160"/>
      <c r="H377" s="155"/>
      <c r="I377" s="167"/>
      <c r="J377" s="376"/>
      <c r="K377" s="376"/>
      <c r="L377" s="152"/>
      <c r="M377" s="152"/>
      <c r="N377" s="152"/>
    </row>
    <row r="378" spans="4:14" s="153" customFormat="1">
      <c r="D378" s="160"/>
      <c r="E378" s="160"/>
      <c r="F378" s="155"/>
      <c r="G378" s="160"/>
      <c r="H378" s="155"/>
      <c r="I378" s="167"/>
      <c r="J378" s="376"/>
      <c r="K378" s="376"/>
      <c r="L378" s="152"/>
      <c r="M378" s="152"/>
      <c r="N378" s="152"/>
    </row>
    <row r="379" spans="4:14" s="153" customFormat="1">
      <c r="D379" s="160"/>
      <c r="E379" s="160"/>
      <c r="F379" s="155"/>
      <c r="G379" s="160"/>
      <c r="H379" s="155"/>
      <c r="I379" s="167"/>
      <c r="J379" s="376"/>
      <c r="K379" s="376"/>
      <c r="L379" s="152"/>
      <c r="M379" s="152" t="str">
        <f t="shared" ref="M379:M410" si="0">RIGHT(I379,10)</f>
        <v/>
      </c>
      <c r="N379" s="152"/>
    </row>
    <row r="380" spans="4:14" s="153" customFormat="1">
      <c r="D380" s="160"/>
      <c r="E380" s="160"/>
      <c r="F380" s="155"/>
      <c r="G380" s="160"/>
      <c r="H380" s="155"/>
      <c r="I380" s="167"/>
      <c r="J380" s="376"/>
      <c r="K380" s="376"/>
      <c r="L380" s="152"/>
      <c r="M380" s="152" t="str">
        <f t="shared" si="0"/>
        <v/>
      </c>
      <c r="N380" s="152"/>
    </row>
    <row r="381" spans="4:14" s="153" customFormat="1">
      <c r="D381" s="160"/>
      <c r="E381" s="160"/>
      <c r="F381" s="155"/>
      <c r="G381" s="160"/>
      <c r="H381" s="155"/>
      <c r="I381" s="167"/>
      <c r="J381" s="376"/>
      <c r="K381" s="376"/>
      <c r="L381" s="152"/>
      <c r="M381" s="152" t="str">
        <f t="shared" si="0"/>
        <v/>
      </c>
      <c r="N381" s="152"/>
    </row>
    <row r="382" spans="4:14" s="153" customFormat="1">
      <c r="D382" s="160"/>
      <c r="E382" s="160"/>
      <c r="F382" s="155"/>
      <c r="G382" s="160"/>
      <c r="H382" s="155"/>
      <c r="I382" s="167"/>
      <c r="J382" s="376"/>
      <c r="K382" s="376"/>
      <c r="L382" s="152"/>
      <c r="M382" s="152" t="str">
        <f t="shared" si="0"/>
        <v/>
      </c>
      <c r="N382" s="152"/>
    </row>
    <row r="383" spans="4:14" s="153" customFormat="1">
      <c r="D383" s="160"/>
      <c r="E383" s="160"/>
      <c r="F383" s="155"/>
      <c r="G383" s="160"/>
      <c r="H383" s="155"/>
      <c r="I383" s="167"/>
      <c r="J383" s="376"/>
      <c r="K383" s="376"/>
      <c r="L383" s="152"/>
      <c r="M383" s="152" t="str">
        <f t="shared" si="0"/>
        <v/>
      </c>
      <c r="N383" s="152"/>
    </row>
    <row r="384" spans="4:14" s="153" customFormat="1">
      <c r="D384" s="160"/>
      <c r="E384" s="160"/>
      <c r="F384" s="155"/>
      <c r="G384" s="160"/>
      <c r="H384" s="155"/>
      <c r="I384" s="167"/>
      <c r="J384" s="376"/>
      <c r="K384" s="376"/>
      <c r="L384" s="152"/>
      <c r="M384" s="152" t="str">
        <f t="shared" si="0"/>
        <v/>
      </c>
      <c r="N384" s="152"/>
    </row>
    <row r="385" spans="4:14" s="153" customFormat="1">
      <c r="D385" s="160"/>
      <c r="E385" s="160"/>
      <c r="F385" s="155"/>
      <c r="G385" s="160"/>
      <c r="H385" s="155"/>
      <c r="I385" s="167"/>
      <c r="J385" s="376"/>
      <c r="K385" s="376"/>
      <c r="L385" s="152"/>
      <c r="M385" s="152" t="str">
        <f t="shared" si="0"/>
        <v/>
      </c>
      <c r="N385" s="152"/>
    </row>
    <row r="386" spans="4:14" s="153" customFormat="1">
      <c r="D386" s="160"/>
      <c r="E386" s="160"/>
      <c r="F386" s="155"/>
      <c r="G386" s="160"/>
      <c r="H386" s="155"/>
      <c r="I386" s="167"/>
      <c r="J386" s="376"/>
      <c r="K386" s="376"/>
      <c r="L386" s="152"/>
      <c r="M386" s="152" t="str">
        <f t="shared" si="0"/>
        <v/>
      </c>
      <c r="N386" s="152"/>
    </row>
    <row r="387" spans="4:14" s="153" customFormat="1">
      <c r="D387" s="160"/>
      <c r="E387" s="160"/>
      <c r="F387" s="155"/>
      <c r="G387" s="160"/>
      <c r="H387" s="155"/>
      <c r="I387" s="167"/>
      <c r="J387" s="376"/>
      <c r="K387" s="376"/>
      <c r="L387" s="152"/>
      <c r="M387" s="152" t="str">
        <f t="shared" si="0"/>
        <v/>
      </c>
      <c r="N387" s="152"/>
    </row>
    <row r="388" spans="4:14" s="153" customFormat="1">
      <c r="D388" s="160"/>
      <c r="E388" s="160"/>
      <c r="F388" s="155"/>
      <c r="G388" s="160"/>
      <c r="H388" s="155"/>
      <c r="I388" s="167"/>
      <c r="J388" s="376"/>
      <c r="K388" s="376"/>
      <c r="L388" s="152"/>
      <c r="M388" s="152" t="str">
        <f t="shared" si="0"/>
        <v/>
      </c>
      <c r="N388" s="152"/>
    </row>
    <row r="389" spans="4:14" s="153" customFormat="1">
      <c r="D389" s="160"/>
      <c r="E389" s="160"/>
      <c r="F389" s="155"/>
      <c r="G389" s="160"/>
      <c r="H389" s="155"/>
      <c r="I389" s="167"/>
      <c r="J389" s="376"/>
      <c r="K389" s="376"/>
      <c r="L389" s="152"/>
      <c r="M389" s="152" t="str">
        <f t="shared" si="0"/>
        <v/>
      </c>
      <c r="N389" s="152"/>
    </row>
    <row r="390" spans="4:14" s="153" customFormat="1">
      <c r="D390" s="160"/>
      <c r="E390" s="160"/>
      <c r="F390" s="155"/>
      <c r="G390" s="160"/>
      <c r="H390" s="155"/>
      <c r="I390" s="167"/>
      <c r="J390" s="376"/>
      <c r="K390" s="376"/>
      <c r="L390" s="152"/>
      <c r="M390" s="152" t="str">
        <f t="shared" si="0"/>
        <v/>
      </c>
      <c r="N390" s="152"/>
    </row>
    <row r="391" spans="4:14" s="153" customFormat="1">
      <c r="D391" s="160"/>
      <c r="E391" s="160"/>
      <c r="F391" s="155"/>
      <c r="G391" s="160"/>
      <c r="H391" s="155"/>
      <c r="I391" s="167"/>
      <c r="J391" s="376"/>
      <c r="K391" s="376"/>
      <c r="L391" s="152"/>
      <c r="M391" s="152" t="str">
        <f t="shared" si="0"/>
        <v/>
      </c>
      <c r="N391" s="152"/>
    </row>
    <row r="392" spans="4:14" s="153" customFormat="1">
      <c r="D392" s="160"/>
      <c r="E392" s="160"/>
      <c r="F392" s="155"/>
      <c r="G392" s="160"/>
      <c r="H392" s="155"/>
      <c r="I392" s="167"/>
      <c r="J392" s="376"/>
      <c r="K392" s="376"/>
      <c r="L392" s="152"/>
      <c r="M392" s="152" t="str">
        <f t="shared" si="0"/>
        <v/>
      </c>
      <c r="N392" s="152"/>
    </row>
    <row r="393" spans="4:14" s="153" customFormat="1">
      <c r="D393" s="160"/>
      <c r="E393" s="160"/>
      <c r="F393" s="155"/>
      <c r="G393" s="160"/>
      <c r="H393" s="155"/>
      <c r="I393" s="167"/>
      <c r="J393" s="376"/>
      <c r="K393" s="376"/>
      <c r="L393" s="152"/>
      <c r="M393" s="152" t="str">
        <f t="shared" si="0"/>
        <v/>
      </c>
      <c r="N393" s="152"/>
    </row>
    <row r="394" spans="4:14" s="153" customFormat="1">
      <c r="D394" s="160"/>
      <c r="E394" s="160"/>
      <c r="F394" s="155"/>
      <c r="G394" s="160"/>
      <c r="H394" s="155"/>
      <c r="I394" s="167"/>
      <c r="J394" s="376"/>
      <c r="K394" s="376"/>
      <c r="L394" s="152"/>
      <c r="M394" s="152" t="str">
        <f t="shared" si="0"/>
        <v/>
      </c>
      <c r="N394" s="152"/>
    </row>
    <row r="395" spans="4:14" s="153" customFormat="1">
      <c r="D395" s="160"/>
      <c r="E395" s="160"/>
      <c r="F395" s="155"/>
      <c r="G395" s="160"/>
      <c r="H395" s="155"/>
      <c r="I395" s="167"/>
      <c r="J395" s="376"/>
      <c r="K395" s="376"/>
      <c r="L395" s="152"/>
      <c r="M395" s="152" t="str">
        <f t="shared" si="0"/>
        <v/>
      </c>
      <c r="N395" s="152"/>
    </row>
    <row r="396" spans="4:14" s="153" customFormat="1">
      <c r="D396" s="160"/>
      <c r="E396" s="160"/>
      <c r="F396" s="155"/>
      <c r="G396" s="160"/>
      <c r="H396" s="155"/>
      <c r="I396" s="167"/>
      <c r="J396" s="376"/>
      <c r="K396" s="376"/>
      <c r="L396" s="152"/>
      <c r="M396" s="152" t="str">
        <f t="shared" si="0"/>
        <v/>
      </c>
      <c r="N396" s="152"/>
    </row>
    <row r="397" spans="4:14" s="153" customFormat="1">
      <c r="D397" s="160"/>
      <c r="E397" s="160"/>
      <c r="F397" s="155"/>
      <c r="G397" s="160"/>
      <c r="H397" s="155"/>
      <c r="I397" s="167"/>
      <c r="J397" s="376"/>
      <c r="K397" s="376"/>
      <c r="L397" s="152"/>
      <c r="M397" s="152" t="str">
        <f t="shared" si="0"/>
        <v/>
      </c>
      <c r="N397" s="152"/>
    </row>
    <row r="398" spans="4:14" s="153" customFormat="1">
      <c r="D398" s="160"/>
      <c r="E398" s="160"/>
      <c r="F398" s="155"/>
      <c r="G398" s="160"/>
      <c r="H398" s="155"/>
      <c r="I398" s="167"/>
      <c r="J398" s="376"/>
      <c r="K398" s="376"/>
      <c r="L398" s="152"/>
      <c r="M398" s="152" t="str">
        <f t="shared" si="0"/>
        <v/>
      </c>
      <c r="N398" s="152"/>
    </row>
    <row r="399" spans="4:14" s="153" customFormat="1">
      <c r="D399" s="160"/>
      <c r="E399" s="160"/>
      <c r="F399" s="155"/>
      <c r="G399" s="160"/>
      <c r="H399" s="155"/>
      <c r="I399" s="167"/>
      <c r="J399" s="376"/>
      <c r="K399" s="376"/>
      <c r="L399" s="152"/>
      <c r="M399" s="152" t="str">
        <f t="shared" si="0"/>
        <v/>
      </c>
      <c r="N399" s="152"/>
    </row>
    <row r="400" spans="4:14" s="153" customFormat="1">
      <c r="D400" s="160"/>
      <c r="E400" s="160"/>
      <c r="F400" s="155"/>
      <c r="G400" s="160"/>
      <c r="H400" s="155"/>
      <c r="I400" s="167"/>
      <c r="J400" s="376"/>
      <c r="K400" s="376"/>
      <c r="L400" s="152"/>
      <c r="M400" s="152" t="str">
        <f t="shared" si="0"/>
        <v/>
      </c>
      <c r="N400" s="152"/>
    </row>
    <row r="401" spans="4:14" s="153" customFormat="1">
      <c r="D401" s="160"/>
      <c r="E401" s="160"/>
      <c r="F401" s="155"/>
      <c r="G401" s="160"/>
      <c r="H401" s="155"/>
      <c r="I401" s="167"/>
      <c r="J401" s="376"/>
      <c r="K401" s="376"/>
      <c r="L401" s="152"/>
      <c r="M401" s="152" t="str">
        <f t="shared" si="0"/>
        <v/>
      </c>
      <c r="N401" s="152"/>
    </row>
    <row r="402" spans="4:14" s="153" customFormat="1">
      <c r="D402" s="160"/>
      <c r="E402" s="160"/>
      <c r="F402" s="155"/>
      <c r="G402" s="160"/>
      <c r="H402" s="155"/>
      <c r="I402" s="167"/>
      <c r="J402" s="376"/>
      <c r="K402" s="376"/>
      <c r="L402" s="152"/>
      <c r="M402" s="152" t="str">
        <f t="shared" si="0"/>
        <v/>
      </c>
      <c r="N402" s="152"/>
    </row>
    <row r="403" spans="4:14" s="153" customFormat="1">
      <c r="D403" s="160"/>
      <c r="E403" s="160"/>
      <c r="F403" s="155"/>
      <c r="G403" s="160"/>
      <c r="H403" s="155"/>
      <c r="I403" s="167"/>
      <c r="J403" s="376"/>
      <c r="K403" s="376"/>
      <c r="L403" s="152"/>
      <c r="M403" s="152" t="str">
        <f t="shared" si="0"/>
        <v/>
      </c>
      <c r="N403" s="152"/>
    </row>
    <row r="404" spans="4:14" s="153" customFormat="1">
      <c r="D404" s="160"/>
      <c r="E404" s="160"/>
      <c r="F404" s="155"/>
      <c r="G404" s="160"/>
      <c r="H404" s="155"/>
      <c r="I404" s="167"/>
      <c r="J404" s="376"/>
      <c r="K404" s="376"/>
      <c r="L404" s="152"/>
      <c r="M404" s="152" t="str">
        <f t="shared" si="0"/>
        <v/>
      </c>
      <c r="N404" s="152"/>
    </row>
    <row r="405" spans="4:14" s="153" customFormat="1">
      <c r="D405" s="160"/>
      <c r="E405" s="160"/>
      <c r="F405" s="155"/>
      <c r="G405" s="160"/>
      <c r="H405" s="155"/>
      <c r="I405" s="167"/>
      <c r="J405" s="376"/>
      <c r="K405" s="376"/>
      <c r="L405" s="152"/>
      <c r="M405" s="152" t="str">
        <f t="shared" si="0"/>
        <v/>
      </c>
      <c r="N405" s="152"/>
    </row>
    <row r="406" spans="4:14" s="153" customFormat="1">
      <c r="D406" s="160"/>
      <c r="E406" s="160"/>
      <c r="F406" s="155"/>
      <c r="G406" s="160"/>
      <c r="H406" s="155"/>
      <c r="I406" s="167"/>
      <c r="J406" s="376"/>
      <c r="K406" s="376"/>
      <c r="L406" s="152"/>
      <c r="M406" s="152" t="str">
        <f t="shared" si="0"/>
        <v/>
      </c>
      <c r="N406" s="152"/>
    </row>
    <row r="407" spans="4:14" s="153" customFormat="1">
      <c r="D407" s="160"/>
      <c r="E407" s="160"/>
      <c r="F407" s="155"/>
      <c r="G407" s="160"/>
      <c r="H407" s="155"/>
      <c r="I407" s="167"/>
      <c r="J407" s="376"/>
      <c r="K407" s="376"/>
      <c r="L407" s="152"/>
      <c r="M407" s="152" t="str">
        <f t="shared" si="0"/>
        <v/>
      </c>
      <c r="N407" s="152"/>
    </row>
    <row r="408" spans="4:14" s="153" customFormat="1">
      <c r="D408" s="160"/>
      <c r="E408" s="160"/>
      <c r="F408" s="155"/>
      <c r="G408" s="160"/>
      <c r="H408" s="155"/>
      <c r="I408" s="167"/>
      <c r="J408" s="376"/>
      <c r="K408" s="376"/>
      <c r="L408" s="152"/>
      <c r="M408" s="152" t="str">
        <f t="shared" si="0"/>
        <v/>
      </c>
      <c r="N408" s="152"/>
    </row>
    <row r="409" spans="4:14" s="153" customFormat="1">
      <c r="D409" s="160"/>
      <c r="E409" s="160"/>
      <c r="F409" s="155"/>
      <c r="G409" s="160"/>
      <c r="H409" s="155"/>
      <c r="I409" s="167"/>
      <c r="J409" s="376"/>
      <c r="K409" s="376"/>
      <c r="L409" s="152"/>
      <c r="M409" s="152" t="str">
        <f t="shared" si="0"/>
        <v/>
      </c>
      <c r="N409" s="152"/>
    </row>
    <row r="410" spans="4:14" s="153" customFormat="1">
      <c r="D410" s="160"/>
      <c r="E410" s="160"/>
      <c r="F410" s="155"/>
      <c r="G410" s="160"/>
      <c r="H410" s="155"/>
      <c r="I410" s="167"/>
      <c r="J410" s="376"/>
      <c r="K410" s="376"/>
      <c r="L410" s="152"/>
      <c r="M410" s="152" t="str">
        <f t="shared" si="0"/>
        <v/>
      </c>
      <c r="N410" s="152"/>
    </row>
    <row r="411" spans="4:14" s="153" customFormat="1">
      <c r="D411" s="160"/>
      <c r="E411" s="160"/>
      <c r="F411" s="155"/>
      <c r="G411" s="160"/>
      <c r="H411" s="155"/>
      <c r="I411" s="167"/>
      <c r="J411" s="376"/>
      <c r="K411" s="376"/>
      <c r="L411" s="152"/>
      <c r="M411" s="152" t="str">
        <f t="shared" ref="M411:M442" si="1">RIGHT(I411,10)</f>
        <v/>
      </c>
      <c r="N411" s="152"/>
    </row>
    <row r="412" spans="4:14" s="153" customFormat="1">
      <c r="D412" s="160"/>
      <c r="E412" s="160"/>
      <c r="F412" s="155"/>
      <c r="G412" s="160"/>
      <c r="H412" s="155"/>
      <c r="I412" s="167"/>
      <c r="J412" s="376"/>
      <c r="K412" s="376"/>
      <c r="L412" s="152"/>
      <c r="M412" s="152" t="str">
        <f t="shared" si="1"/>
        <v/>
      </c>
      <c r="N412" s="152"/>
    </row>
    <row r="413" spans="4:14" s="153" customFormat="1">
      <c r="D413" s="160"/>
      <c r="E413" s="160"/>
      <c r="F413" s="155"/>
      <c r="G413" s="160"/>
      <c r="H413" s="155"/>
      <c r="I413" s="167"/>
      <c r="J413" s="376"/>
      <c r="K413" s="376"/>
      <c r="L413" s="152"/>
      <c r="M413" s="152" t="str">
        <f t="shared" si="1"/>
        <v/>
      </c>
      <c r="N413" s="152"/>
    </row>
    <row r="414" spans="4:14" s="153" customFormat="1">
      <c r="D414" s="160"/>
      <c r="E414" s="160"/>
      <c r="F414" s="155"/>
      <c r="G414" s="160"/>
      <c r="H414" s="155"/>
      <c r="I414" s="167"/>
      <c r="J414" s="376"/>
      <c r="K414" s="376"/>
      <c r="L414" s="152"/>
      <c r="M414" s="152" t="str">
        <f t="shared" si="1"/>
        <v/>
      </c>
      <c r="N414" s="152"/>
    </row>
    <row r="415" spans="4:14" s="153" customFormat="1">
      <c r="D415" s="160"/>
      <c r="E415" s="160"/>
      <c r="F415" s="155"/>
      <c r="G415" s="160"/>
      <c r="H415" s="155"/>
      <c r="I415" s="167"/>
      <c r="J415" s="376"/>
      <c r="K415" s="376"/>
      <c r="L415" s="152"/>
      <c r="M415" s="152" t="str">
        <f t="shared" si="1"/>
        <v/>
      </c>
      <c r="N415" s="152"/>
    </row>
    <row r="416" spans="4:14" s="153" customFormat="1">
      <c r="D416" s="160"/>
      <c r="E416" s="160"/>
      <c r="F416" s="155"/>
      <c r="G416" s="160"/>
      <c r="H416" s="155"/>
      <c r="I416" s="167"/>
      <c r="J416" s="376"/>
      <c r="K416" s="376"/>
      <c r="L416" s="152"/>
      <c r="M416" s="152" t="str">
        <f t="shared" si="1"/>
        <v/>
      </c>
      <c r="N416" s="152"/>
    </row>
    <row r="417" spans="4:14" s="153" customFormat="1">
      <c r="D417" s="160"/>
      <c r="E417" s="160"/>
      <c r="F417" s="155"/>
      <c r="G417" s="160"/>
      <c r="H417" s="155"/>
      <c r="I417" s="167"/>
      <c r="J417" s="376"/>
      <c r="K417" s="376"/>
      <c r="L417" s="152"/>
      <c r="M417" s="152" t="str">
        <f t="shared" si="1"/>
        <v/>
      </c>
      <c r="N417" s="152"/>
    </row>
    <row r="418" spans="4:14" s="153" customFormat="1">
      <c r="D418" s="160"/>
      <c r="E418" s="160"/>
      <c r="F418" s="155"/>
      <c r="G418" s="160"/>
      <c r="H418" s="155"/>
      <c r="I418" s="167"/>
      <c r="J418" s="376"/>
      <c r="K418" s="376"/>
      <c r="L418" s="152"/>
      <c r="M418" s="152" t="str">
        <f t="shared" si="1"/>
        <v/>
      </c>
      <c r="N418" s="152"/>
    </row>
    <row r="419" spans="4:14" s="153" customFormat="1">
      <c r="D419" s="160"/>
      <c r="E419" s="160"/>
      <c r="F419" s="155"/>
      <c r="G419" s="160"/>
      <c r="H419" s="155"/>
      <c r="I419" s="167"/>
      <c r="J419" s="376"/>
      <c r="K419" s="376"/>
      <c r="L419" s="152"/>
      <c r="M419" s="152" t="str">
        <f t="shared" si="1"/>
        <v/>
      </c>
      <c r="N419" s="152"/>
    </row>
    <row r="420" spans="4:14" s="153" customFormat="1">
      <c r="D420" s="160"/>
      <c r="E420" s="160"/>
      <c r="F420" s="155"/>
      <c r="G420" s="160"/>
      <c r="H420" s="155"/>
      <c r="I420" s="167"/>
      <c r="J420" s="376"/>
      <c r="K420" s="376"/>
      <c r="L420" s="152"/>
      <c r="M420" s="152" t="str">
        <f t="shared" si="1"/>
        <v/>
      </c>
      <c r="N420" s="152"/>
    </row>
    <row r="421" spans="4:14" s="153" customFormat="1">
      <c r="D421" s="160"/>
      <c r="E421" s="160"/>
      <c r="F421" s="155"/>
      <c r="G421" s="160"/>
      <c r="H421" s="155"/>
      <c r="I421" s="167"/>
      <c r="J421" s="376"/>
      <c r="K421" s="376"/>
      <c r="L421" s="152"/>
      <c r="M421" s="152" t="str">
        <f t="shared" si="1"/>
        <v/>
      </c>
      <c r="N421" s="152"/>
    </row>
    <row r="422" spans="4:14" s="153" customFormat="1">
      <c r="D422" s="160"/>
      <c r="E422" s="160"/>
      <c r="F422" s="155"/>
      <c r="G422" s="160"/>
      <c r="H422" s="155"/>
      <c r="I422" s="167"/>
      <c r="J422" s="376"/>
      <c r="K422" s="376"/>
      <c r="L422" s="152"/>
      <c r="M422" s="152" t="str">
        <f t="shared" si="1"/>
        <v/>
      </c>
      <c r="N422" s="152"/>
    </row>
    <row r="423" spans="4:14" s="153" customFormat="1">
      <c r="D423" s="160"/>
      <c r="E423" s="160"/>
      <c r="F423" s="155"/>
      <c r="G423" s="160"/>
      <c r="H423" s="155"/>
      <c r="I423" s="167"/>
      <c r="J423" s="376"/>
      <c r="K423" s="376"/>
      <c r="L423" s="152"/>
      <c r="M423" s="152" t="str">
        <f t="shared" si="1"/>
        <v/>
      </c>
      <c r="N423" s="152"/>
    </row>
    <row r="424" spans="4:14" s="153" customFormat="1">
      <c r="D424" s="160"/>
      <c r="E424" s="160"/>
      <c r="F424" s="155"/>
      <c r="G424" s="160"/>
      <c r="H424" s="155"/>
      <c r="I424" s="167"/>
      <c r="J424" s="376"/>
      <c r="K424" s="376"/>
      <c r="L424" s="152"/>
      <c r="M424" s="152" t="str">
        <f t="shared" si="1"/>
        <v/>
      </c>
      <c r="N424" s="152"/>
    </row>
    <row r="425" spans="4:14" s="153" customFormat="1">
      <c r="D425" s="160"/>
      <c r="E425" s="160"/>
      <c r="F425" s="155"/>
      <c r="G425" s="160"/>
      <c r="H425" s="155"/>
      <c r="I425" s="167"/>
      <c r="J425" s="376"/>
      <c r="K425" s="376"/>
      <c r="L425" s="152"/>
      <c r="M425" s="152" t="str">
        <f t="shared" si="1"/>
        <v/>
      </c>
      <c r="N425" s="152"/>
    </row>
    <row r="426" spans="4:14" s="153" customFormat="1">
      <c r="D426" s="160"/>
      <c r="E426" s="160"/>
      <c r="F426" s="155"/>
      <c r="G426" s="160"/>
      <c r="H426" s="155"/>
      <c r="I426" s="167"/>
      <c r="J426" s="376"/>
      <c r="K426" s="376"/>
      <c r="L426" s="152"/>
      <c r="M426" s="152" t="str">
        <f t="shared" si="1"/>
        <v/>
      </c>
      <c r="N426" s="152"/>
    </row>
    <row r="427" spans="4:14" s="153" customFormat="1">
      <c r="D427" s="160"/>
      <c r="E427" s="160"/>
      <c r="F427" s="155"/>
      <c r="G427" s="160"/>
      <c r="H427" s="155"/>
      <c r="I427" s="167"/>
      <c r="J427" s="376"/>
      <c r="K427" s="376"/>
      <c r="L427" s="152"/>
      <c r="M427" s="152" t="str">
        <f t="shared" si="1"/>
        <v/>
      </c>
      <c r="N427" s="152"/>
    </row>
    <row r="428" spans="4:14" s="153" customFormat="1">
      <c r="D428" s="160"/>
      <c r="E428" s="160"/>
      <c r="F428" s="155"/>
      <c r="G428" s="160"/>
      <c r="H428" s="155"/>
      <c r="I428" s="167"/>
      <c r="J428" s="376"/>
      <c r="K428" s="376"/>
      <c r="L428" s="152"/>
      <c r="M428" s="152" t="str">
        <f t="shared" si="1"/>
        <v/>
      </c>
      <c r="N428" s="152"/>
    </row>
    <row r="429" spans="4:14" s="153" customFormat="1">
      <c r="D429" s="160"/>
      <c r="E429" s="160"/>
      <c r="F429" s="155"/>
      <c r="G429" s="160"/>
      <c r="H429" s="155"/>
      <c r="I429" s="167"/>
      <c r="J429" s="376"/>
      <c r="K429" s="376"/>
      <c r="L429" s="152"/>
      <c r="M429" s="152" t="str">
        <f t="shared" si="1"/>
        <v/>
      </c>
      <c r="N429" s="152"/>
    </row>
    <row r="430" spans="4:14" s="153" customFormat="1">
      <c r="D430" s="160"/>
      <c r="E430" s="160"/>
      <c r="F430" s="155"/>
      <c r="G430" s="160"/>
      <c r="H430" s="155"/>
      <c r="I430" s="167"/>
      <c r="J430" s="376"/>
      <c r="K430" s="376"/>
      <c r="L430" s="152"/>
      <c r="M430" s="152" t="str">
        <f t="shared" si="1"/>
        <v/>
      </c>
      <c r="N430" s="152"/>
    </row>
    <row r="431" spans="4:14" s="153" customFormat="1">
      <c r="D431" s="160"/>
      <c r="E431" s="160"/>
      <c r="F431" s="155"/>
      <c r="G431" s="160"/>
      <c r="H431" s="155"/>
      <c r="I431" s="167"/>
      <c r="J431" s="376"/>
      <c r="K431" s="376"/>
      <c r="L431" s="152"/>
      <c r="M431" s="152" t="str">
        <f t="shared" si="1"/>
        <v/>
      </c>
      <c r="N431" s="152"/>
    </row>
    <row r="432" spans="4:14" s="153" customFormat="1">
      <c r="D432" s="160"/>
      <c r="E432" s="160"/>
      <c r="F432" s="155"/>
      <c r="G432" s="160"/>
      <c r="H432" s="155"/>
      <c r="I432" s="167"/>
      <c r="J432" s="376"/>
      <c r="K432" s="376"/>
      <c r="L432" s="152"/>
      <c r="M432" s="152" t="str">
        <f t="shared" si="1"/>
        <v/>
      </c>
      <c r="N432" s="152"/>
    </row>
    <row r="433" spans="4:14" s="153" customFormat="1">
      <c r="D433" s="160"/>
      <c r="E433" s="160"/>
      <c r="F433" s="155"/>
      <c r="G433" s="160"/>
      <c r="H433" s="155"/>
      <c r="I433" s="167"/>
      <c r="J433" s="376"/>
      <c r="K433" s="376"/>
      <c r="L433" s="152"/>
      <c r="M433" s="152" t="str">
        <f t="shared" si="1"/>
        <v/>
      </c>
      <c r="N433" s="152"/>
    </row>
    <row r="434" spans="4:14" s="153" customFormat="1">
      <c r="D434" s="160"/>
      <c r="E434" s="160"/>
      <c r="F434" s="155"/>
      <c r="G434" s="160"/>
      <c r="H434" s="155"/>
      <c r="I434" s="167"/>
      <c r="J434" s="376"/>
      <c r="K434" s="376"/>
      <c r="L434" s="152"/>
      <c r="M434" s="152" t="str">
        <f t="shared" si="1"/>
        <v/>
      </c>
      <c r="N434" s="152"/>
    </row>
    <row r="435" spans="4:14" s="153" customFormat="1">
      <c r="D435" s="160"/>
      <c r="E435" s="160"/>
      <c r="F435" s="155"/>
      <c r="G435" s="160"/>
      <c r="H435" s="155"/>
      <c r="I435" s="167"/>
      <c r="J435" s="376"/>
      <c r="K435" s="376"/>
      <c r="L435" s="152"/>
      <c r="M435" s="152" t="str">
        <f t="shared" si="1"/>
        <v/>
      </c>
      <c r="N435" s="152"/>
    </row>
    <row r="436" spans="4:14" s="153" customFormat="1">
      <c r="D436" s="160"/>
      <c r="E436" s="160"/>
      <c r="F436" s="155"/>
      <c r="G436" s="160"/>
      <c r="H436" s="155"/>
      <c r="I436" s="167"/>
      <c r="J436" s="376"/>
      <c r="K436" s="376"/>
      <c r="L436" s="152"/>
      <c r="M436" s="152" t="str">
        <f t="shared" si="1"/>
        <v/>
      </c>
      <c r="N436" s="152"/>
    </row>
    <row r="437" spans="4:14" s="153" customFormat="1">
      <c r="D437" s="160"/>
      <c r="E437" s="160"/>
      <c r="F437" s="155"/>
      <c r="G437" s="160"/>
      <c r="H437" s="155"/>
      <c r="I437" s="167"/>
      <c r="J437" s="376"/>
      <c r="K437" s="376"/>
      <c r="L437" s="152"/>
      <c r="M437" s="152" t="str">
        <f t="shared" si="1"/>
        <v/>
      </c>
      <c r="N437" s="152"/>
    </row>
    <row r="438" spans="4:14" s="153" customFormat="1">
      <c r="D438" s="160"/>
      <c r="E438" s="160"/>
      <c r="F438" s="155"/>
      <c r="G438" s="160"/>
      <c r="H438" s="155"/>
      <c r="I438" s="167"/>
      <c r="J438" s="376"/>
      <c r="K438" s="376"/>
      <c r="L438" s="152"/>
      <c r="M438" s="152" t="str">
        <f t="shared" si="1"/>
        <v/>
      </c>
      <c r="N438" s="152"/>
    </row>
    <row r="439" spans="4:14" s="153" customFormat="1">
      <c r="D439" s="160"/>
      <c r="E439" s="160"/>
      <c r="F439" s="155"/>
      <c r="G439" s="160"/>
      <c r="H439" s="155"/>
      <c r="I439" s="167"/>
      <c r="J439" s="376"/>
      <c r="K439" s="376"/>
      <c r="L439" s="152"/>
      <c r="M439" s="152" t="str">
        <f t="shared" si="1"/>
        <v/>
      </c>
      <c r="N439" s="152"/>
    </row>
    <row r="440" spans="4:14" s="153" customFormat="1">
      <c r="D440" s="160"/>
      <c r="E440" s="160"/>
      <c r="F440" s="155"/>
      <c r="G440" s="160"/>
      <c r="H440" s="155"/>
      <c r="I440" s="167"/>
      <c r="J440" s="376"/>
      <c r="K440" s="376"/>
      <c r="L440" s="152"/>
      <c r="M440" s="152" t="str">
        <f t="shared" si="1"/>
        <v/>
      </c>
      <c r="N440" s="152"/>
    </row>
    <row r="441" spans="4:14" s="153" customFormat="1">
      <c r="D441" s="160"/>
      <c r="E441" s="160"/>
      <c r="F441" s="155"/>
      <c r="G441" s="160"/>
      <c r="H441" s="155"/>
      <c r="I441" s="167"/>
      <c r="J441" s="376"/>
      <c r="K441" s="376"/>
      <c r="L441" s="152"/>
      <c r="M441" s="152" t="str">
        <f t="shared" si="1"/>
        <v/>
      </c>
      <c r="N441" s="152"/>
    </row>
    <row r="442" spans="4:14" s="153" customFormat="1">
      <c r="D442" s="160"/>
      <c r="E442" s="160"/>
      <c r="F442" s="155"/>
      <c r="G442" s="160"/>
      <c r="H442" s="155"/>
      <c r="I442" s="167"/>
      <c r="J442" s="376"/>
      <c r="K442" s="376"/>
      <c r="L442" s="152"/>
      <c r="M442" s="152" t="str">
        <f t="shared" si="1"/>
        <v/>
      </c>
      <c r="N442" s="152"/>
    </row>
    <row r="443" spans="4:14" s="153" customFormat="1">
      <c r="D443" s="160"/>
      <c r="E443" s="160"/>
      <c r="F443" s="155"/>
      <c r="G443" s="160"/>
      <c r="H443" s="155"/>
      <c r="I443" s="167"/>
      <c r="J443" s="376"/>
      <c r="K443" s="376"/>
      <c r="L443" s="152"/>
      <c r="M443" s="152" t="str">
        <f t="shared" ref="M443:M474" si="2">RIGHT(I443,10)</f>
        <v/>
      </c>
      <c r="N443" s="152"/>
    </row>
    <row r="444" spans="4:14" s="153" customFormat="1">
      <c r="D444" s="160"/>
      <c r="E444" s="160"/>
      <c r="F444" s="155"/>
      <c r="G444" s="160"/>
      <c r="H444" s="155"/>
      <c r="I444" s="167"/>
      <c r="J444" s="376"/>
      <c r="K444" s="376"/>
      <c r="L444" s="152"/>
      <c r="M444" s="152" t="str">
        <f t="shared" si="2"/>
        <v/>
      </c>
      <c r="N444" s="152"/>
    </row>
    <row r="445" spans="4:14" s="153" customFormat="1">
      <c r="D445" s="160"/>
      <c r="E445" s="160"/>
      <c r="F445" s="155"/>
      <c r="G445" s="160"/>
      <c r="H445" s="155"/>
      <c r="I445" s="167"/>
      <c r="J445" s="376"/>
      <c r="K445" s="376"/>
      <c r="L445" s="152"/>
      <c r="M445" s="152" t="str">
        <f t="shared" si="2"/>
        <v/>
      </c>
      <c r="N445" s="152"/>
    </row>
    <row r="446" spans="4:14" s="153" customFormat="1">
      <c r="D446" s="160"/>
      <c r="E446" s="160"/>
      <c r="F446" s="155"/>
      <c r="G446" s="160"/>
      <c r="H446" s="155"/>
      <c r="I446" s="167"/>
      <c r="J446" s="376"/>
      <c r="K446" s="376"/>
      <c r="L446" s="152"/>
      <c r="M446" s="152" t="str">
        <f t="shared" si="2"/>
        <v/>
      </c>
      <c r="N446" s="152"/>
    </row>
    <row r="447" spans="4:14" s="153" customFormat="1">
      <c r="D447" s="160"/>
      <c r="E447" s="160"/>
      <c r="F447" s="155"/>
      <c r="G447" s="160"/>
      <c r="H447" s="155"/>
      <c r="I447" s="167"/>
      <c r="J447" s="376"/>
      <c r="K447" s="376"/>
      <c r="L447" s="152"/>
      <c r="M447" s="152" t="str">
        <f t="shared" si="2"/>
        <v/>
      </c>
      <c r="N447" s="152"/>
    </row>
    <row r="448" spans="4:14" s="153" customFormat="1">
      <c r="D448" s="160"/>
      <c r="E448" s="160"/>
      <c r="F448" s="155"/>
      <c r="G448" s="160"/>
      <c r="H448" s="155"/>
      <c r="I448" s="167"/>
      <c r="J448" s="376"/>
      <c r="K448" s="376"/>
      <c r="L448" s="152"/>
      <c r="M448" s="152" t="str">
        <f t="shared" si="2"/>
        <v/>
      </c>
      <c r="N448" s="152"/>
    </row>
    <row r="449" spans="4:14" s="153" customFormat="1">
      <c r="D449" s="160"/>
      <c r="E449" s="160"/>
      <c r="F449" s="155"/>
      <c r="G449" s="160"/>
      <c r="H449" s="155"/>
      <c r="I449" s="167"/>
      <c r="J449" s="376"/>
      <c r="K449" s="376"/>
      <c r="L449" s="152"/>
      <c r="M449" s="152" t="str">
        <f t="shared" si="2"/>
        <v/>
      </c>
      <c r="N449" s="152"/>
    </row>
    <row r="450" spans="4:14" s="153" customFormat="1">
      <c r="D450" s="160"/>
      <c r="E450" s="160"/>
      <c r="F450" s="155"/>
      <c r="G450" s="160"/>
      <c r="H450" s="155"/>
      <c r="I450" s="167"/>
      <c r="J450" s="376"/>
      <c r="K450" s="376"/>
      <c r="L450" s="152"/>
      <c r="M450" s="152" t="str">
        <f t="shared" si="2"/>
        <v/>
      </c>
      <c r="N450" s="152"/>
    </row>
    <row r="451" spans="4:14" s="153" customFormat="1">
      <c r="D451" s="160"/>
      <c r="E451" s="160"/>
      <c r="F451" s="155"/>
      <c r="G451" s="160"/>
      <c r="H451" s="155"/>
      <c r="I451" s="167"/>
      <c r="J451" s="376"/>
      <c r="K451" s="376"/>
      <c r="L451" s="152"/>
      <c r="M451" s="152" t="str">
        <f t="shared" si="2"/>
        <v/>
      </c>
      <c r="N451" s="152"/>
    </row>
    <row r="452" spans="4:14" s="153" customFormat="1">
      <c r="D452" s="160"/>
      <c r="E452" s="160"/>
      <c r="F452" s="155"/>
      <c r="G452" s="160"/>
      <c r="H452" s="155"/>
      <c r="I452" s="167"/>
      <c r="J452" s="376"/>
      <c r="K452" s="376"/>
      <c r="L452" s="152"/>
      <c r="M452" s="152" t="str">
        <f t="shared" si="2"/>
        <v/>
      </c>
      <c r="N452" s="152"/>
    </row>
    <row r="453" spans="4:14" s="153" customFormat="1">
      <c r="D453" s="160"/>
      <c r="E453" s="160"/>
      <c r="F453" s="155"/>
      <c r="G453" s="160"/>
      <c r="H453" s="155"/>
      <c r="I453" s="167"/>
      <c r="J453" s="376"/>
      <c r="K453" s="376"/>
      <c r="L453" s="152"/>
      <c r="M453" s="152" t="str">
        <f t="shared" si="2"/>
        <v/>
      </c>
      <c r="N453" s="152"/>
    </row>
    <row r="454" spans="4:14" s="153" customFormat="1">
      <c r="D454" s="160"/>
      <c r="E454" s="160"/>
      <c r="F454" s="155"/>
      <c r="G454" s="160"/>
      <c r="H454" s="155"/>
      <c r="I454" s="167"/>
      <c r="J454" s="376"/>
      <c r="K454" s="376"/>
      <c r="L454" s="152"/>
      <c r="M454" s="152" t="str">
        <f t="shared" si="2"/>
        <v/>
      </c>
      <c r="N454" s="152"/>
    </row>
    <row r="455" spans="4:14" s="153" customFormat="1">
      <c r="D455" s="160"/>
      <c r="E455" s="160"/>
      <c r="F455" s="155"/>
      <c r="G455" s="160"/>
      <c r="H455" s="155"/>
      <c r="I455" s="167"/>
      <c r="J455" s="376"/>
      <c r="K455" s="376"/>
      <c r="L455" s="152"/>
      <c r="M455" s="152" t="str">
        <f t="shared" si="2"/>
        <v/>
      </c>
      <c r="N455" s="152"/>
    </row>
    <row r="456" spans="4:14" s="153" customFormat="1">
      <c r="D456" s="160"/>
      <c r="E456" s="160"/>
      <c r="F456" s="155"/>
      <c r="G456" s="160"/>
      <c r="H456" s="155"/>
      <c r="I456" s="167"/>
      <c r="J456" s="376"/>
      <c r="K456" s="376"/>
      <c r="L456" s="152"/>
      <c r="M456" s="152" t="str">
        <f t="shared" si="2"/>
        <v/>
      </c>
      <c r="N456" s="152"/>
    </row>
    <row r="457" spans="4:14" s="153" customFormat="1">
      <c r="D457" s="160"/>
      <c r="E457" s="160"/>
      <c r="F457" s="155"/>
      <c r="G457" s="160"/>
      <c r="H457" s="155"/>
      <c r="I457" s="167"/>
      <c r="J457" s="376"/>
      <c r="K457" s="376"/>
      <c r="L457" s="152"/>
      <c r="M457" s="152" t="str">
        <f t="shared" si="2"/>
        <v/>
      </c>
      <c r="N457" s="152"/>
    </row>
    <row r="458" spans="4:14" s="153" customFormat="1">
      <c r="D458" s="160"/>
      <c r="E458" s="160"/>
      <c r="F458" s="155"/>
      <c r="G458" s="160"/>
      <c r="H458" s="155"/>
      <c r="I458" s="167"/>
      <c r="J458" s="376"/>
      <c r="K458" s="376"/>
      <c r="L458" s="152"/>
      <c r="M458" s="152" t="str">
        <f t="shared" si="2"/>
        <v/>
      </c>
      <c r="N458" s="152"/>
    </row>
    <row r="459" spans="4:14" s="153" customFormat="1">
      <c r="D459" s="160"/>
      <c r="E459" s="160"/>
      <c r="F459" s="155"/>
      <c r="G459" s="160"/>
      <c r="H459" s="155"/>
      <c r="I459" s="167"/>
      <c r="J459" s="376"/>
      <c r="K459" s="376"/>
      <c r="L459" s="152"/>
      <c r="M459" s="152" t="str">
        <f t="shared" si="2"/>
        <v/>
      </c>
      <c r="N459" s="152"/>
    </row>
    <row r="460" spans="4:14" s="153" customFormat="1">
      <c r="D460" s="160"/>
      <c r="E460" s="160"/>
      <c r="F460" s="155"/>
      <c r="G460" s="160"/>
      <c r="H460" s="155"/>
      <c r="I460" s="167"/>
      <c r="J460" s="376"/>
      <c r="K460" s="376"/>
      <c r="L460" s="152"/>
      <c r="M460" s="152" t="str">
        <f t="shared" si="2"/>
        <v/>
      </c>
      <c r="N460" s="152"/>
    </row>
    <row r="461" spans="4:14" s="153" customFormat="1">
      <c r="D461" s="160"/>
      <c r="E461" s="160"/>
      <c r="F461" s="155"/>
      <c r="G461" s="160"/>
      <c r="H461" s="155"/>
      <c r="I461" s="167"/>
      <c r="J461" s="376"/>
      <c r="K461" s="376"/>
      <c r="L461" s="152"/>
      <c r="M461" s="152" t="str">
        <f t="shared" si="2"/>
        <v/>
      </c>
      <c r="N461" s="152"/>
    </row>
    <row r="462" spans="4:14" s="153" customFormat="1">
      <c r="D462" s="160"/>
      <c r="E462" s="160"/>
      <c r="F462" s="155"/>
      <c r="G462" s="160"/>
      <c r="H462" s="155"/>
      <c r="I462" s="167"/>
      <c r="J462" s="376"/>
      <c r="K462" s="376"/>
      <c r="L462" s="152"/>
      <c r="M462" s="152" t="str">
        <f t="shared" si="2"/>
        <v/>
      </c>
      <c r="N462" s="152"/>
    </row>
    <row r="463" spans="4:14" s="153" customFormat="1">
      <c r="D463" s="160"/>
      <c r="E463" s="160"/>
      <c r="F463" s="155"/>
      <c r="G463" s="160"/>
      <c r="H463" s="155"/>
      <c r="I463" s="167"/>
      <c r="J463" s="376"/>
      <c r="K463" s="376"/>
      <c r="L463" s="152"/>
      <c r="M463" s="152" t="str">
        <f t="shared" si="2"/>
        <v/>
      </c>
      <c r="N463" s="152"/>
    </row>
    <row r="464" spans="4:14" s="153" customFormat="1">
      <c r="D464" s="160"/>
      <c r="E464" s="160"/>
      <c r="F464" s="155"/>
      <c r="G464" s="160"/>
      <c r="H464" s="155"/>
      <c r="I464" s="167"/>
      <c r="J464" s="376"/>
      <c r="K464" s="376"/>
      <c r="L464" s="152"/>
      <c r="M464" s="152" t="str">
        <f t="shared" si="2"/>
        <v/>
      </c>
      <c r="N464" s="152"/>
    </row>
    <row r="465" spans="4:14" s="153" customFormat="1">
      <c r="D465" s="160"/>
      <c r="E465" s="160"/>
      <c r="F465" s="155"/>
      <c r="G465" s="160"/>
      <c r="H465" s="155"/>
      <c r="I465" s="167"/>
      <c r="J465" s="376"/>
      <c r="K465" s="376"/>
      <c r="L465" s="152"/>
      <c r="M465" s="152" t="str">
        <f t="shared" si="2"/>
        <v/>
      </c>
      <c r="N465" s="152"/>
    </row>
    <row r="466" spans="4:14" s="153" customFormat="1">
      <c r="D466" s="160"/>
      <c r="E466" s="160"/>
      <c r="F466" s="155"/>
      <c r="G466" s="160"/>
      <c r="H466" s="155"/>
      <c r="I466" s="167"/>
      <c r="J466" s="376"/>
      <c r="K466" s="376"/>
      <c r="L466" s="152"/>
      <c r="M466" s="152" t="str">
        <f t="shared" si="2"/>
        <v/>
      </c>
      <c r="N466" s="152"/>
    </row>
    <row r="467" spans="4:14" s="153" customFormat="1">
      <c r="D467" s="160"/>
      <c r="E467" s="160"/>
      <c r="F467" s="155"/>
      <c r="G467" s="160"/>
      <c r="H467" s="155"/>
      <c r="I467" s="167"/>
      <c r="J467" s="376"/>
      <c r="K467" s="376"/>
      <c r="L467" s="152"/>
      <c r="M467" s="152" t="str">
        <f t="shared" si="2"/>
        <v/>
      </c>
      <c r="N467" s="152"/>
    </row>
    <row r="468" spans="4:14" s="153" customFormat="1">
      <c r="D468" s="160"/>
      <c r="E468" s="160"/>
      <c r="F468" s="155"/>
      <c r="G468" s="160"/>
      <c r="H468" s="155"/>
      <c r="I468" s="167"/>
      <c r="J468" s="376"/>
      <c r="K468" s="376"/>
      <c r="L468" s="152"/>
      <c r="M468" s="152" t="str">
        <f t="shared" si="2"/>
        <v/>
      </c>
      <c r="N468" s="152"/>
    </row>
    <row r="469" spans="4:14" s="153" customFormat="1">
      <c r="D469" s="160"/>
      <c r="E469" s="160"/>
      <c r="F469" s="155"/>
      <c r="G469" s="160"/>
      <c r="H469" s="155"/>
      <c r="I469" s="167"/>
      <c r="J469" s="376"/>
      <c r="K469" s="376"/>
      <c r="L469" s="152"/>
      <c r="M469" s="152" t="str">
        <f t="shared" si="2"/>
        <v/>
      </c>
      <c r="N469" s="152"/>
    </row>
    <row r="470" spans="4:14" s="153" customFormat="1">
      <c r="D470" s="160"/>
      <c r="E470" s="160"/>
      <c r="F470" s="155"/>
      <c r="G470" s="160"/>
      <c r="H470" s="155"/>
      <c r="I470" s="167"/>
      <c r="J470" s="376"/>
      <c r="K470" s="376"/>
      <c r="L470" s="152"/>
      <c r="M470" s="152" t="str">
        <f t="shared" si="2"/>
        <v/>
      </c>
      <c r="N470" s="152"/>
    </row>
    <row r="471" spans="4:14" s="153" customFormat="1">
      <c r="D471" s="160"/>
      <c r="E471" s="160"/>
      <c r="F471" s="155"/>
      <c r="G471" s="160"/>
      <c r="H471" s="155"/>
      <c r="I471" s="167"/>
      <c r="J471" s="376"/>
      <c r="K471" s="376"/>
      <c r="L471" s="152"/>
      <c r="M471" s="152" t="str">
        <f t="shared" si="2"/>
        <v/>
      </c>
      <c r="N471" s="152"/>
    </row>
    <row r="472" spans="4:14" s="153" customFormat="1">
      <c r="D472" s="160"/>
      <c r="E472" s="160"/>
      <c r="F472" s="155"/>
      <c r="G472" s="160"/>
      <c r="H472" s="155"/>
      <c r="I472" s="167"/>
      <c r="J472" s="376"/>
      <c r="K472" s="376"/>
      <c r="L472" s="152"/>
      <c r="M472" s="152" t="str">
        <f t="shared" si="2"/>
        <v/>
      </c>
      <c r="N472" s="152"/>
    </row>
    <row r="473" spans="4:14" s="153" customFormat="1">
      <c r="D473" s="160"/>
      <c r="E473" s="160"/>
      <c r="F473" s="155"/>
      <c r="G473" s="160"/>
      <c r="H473" s="155"/>
      <c r="I473" s="167"/>
      <c r="J473" s="376"/>
      <c r="K473" s="376"/>
      <c r="L473" s="152"/>
      <c r="M473" s="152" t="str">
        <f t="shared" si="2"/>
        <v/>
      </c>
      <c r="N473" s="152"/>
    </row>
    <row r="474" spans="4:14" s="153" customFormat="1">
      <c r="D474" s="160"/>
      <c r="E474" s="160"/>
      <c r="F474" s="155"/>
      <c r="G474" s="160"/>
      <c r="H474" s="155"/>
      <c r="I474" s="167"/>
      <c r="J474" s="376"/>
      <c r="K474" s="376"/>
      <c r="L474" s="152"/>
      <c r="M474" s="152" t="str">
        <f t="shared" si="2"/>
        <v/>
      </c>
      <c r="N474" s="152"/>
    </row>
    <row r="475" spans="4:14" s="153" customFormat="1">
      <c r="D475" s="160"/>
      <c r="E475" s="160"/>
      <c r="F475" s="155"/>
      <c r="G475" s="160"/>
      <c r="H475" s="155"/>
      <c r="I475" s="167"/>
      <c r="J475" s="376"/>
      <c r="K475" s="376"/>
      <c r="L475" s="152"/>
      <c r="M475" s="152" t="str">
        <f t="shared" ref="M475:M501" si="3">RIGHT(I475,10)</f>
        <v/>
      </c>
      <c r="N475" s="152"/>
    </row>
    <row r="476" spans="4:14" s="153" customFormat="1">
      <c r="D476" s="160"/>
      <c r="E476" s="160"/>
      <c r="F476" s="155"/>
      <c r="G476" s="160"/>
      <c r="H476" s="155"/>
      <c r="I476" s="167"/>
      <c r="J476" s="376"/>
      <c r="K476" s="376"/>
      <c r="L476" s="152"/>
      <c r="M476" s="152" t="str">
        <f t="shared" si="3"/>
        <v/>
      </c>
      <c r="N476" s="152"/>
    </row>
    <row r="477" spans="4:14" s="153" customFormat="1">
      <c r="D477" s="160"/>
      <c r="E477" s="160"/>
      <c r="F477" s="155"/>
      <c r="G477" s="160"/>
      <c r="H477" s="155"/>
      <c r="I477" s="167"/>
      <c r="J477" s="376"/>
      <c r="K477" s="376"/>
      <c r="L477" s="152"/>
      <c r="M477" s="152" t="str">
        <f t="shared" si="3"/>
        <v/>
      </c>
      <c r="N477" s="152"/>
    </row>
    <row r="478" spans="4:14" s="153" customFormat="1">
      <c r="D478" s="160"/>
      <c r="E478" s="160"/>
      <c r="F478" s="155"/>
      <c r="G478" s="160"/>
      <c r="H478" s="155"/>
      <c r="I478" s="167"/>
      <c r="J478" s="376"/>
      <c r="K478" s="376"/>
      <c r="L478" s="152"/>
      <c r="M478" s="152" t="str">
        <f t="shared" si="3"/>
        <v/>
      </c>
      <c r="N478" s="152"/>
    </row>
    <row r="479" spans="4:14" s="153" customFormat="1">
      <c r="D479" s="160"/>
      <c r="E479" s="160"/>
      <c r="F479" s="155"/>
      <c r="G479" s="160"/>
      <c r="H479" s="155"/>
      <c r="I479" s="167"/>
      <c r="J479" s="376"/>
      <c r="K479" s="376"/>
      <c r="L479" s="152"/>
      <c r="M479" s="152" t="str">
        <f t="shared" si="3"/>
        <v/>
      </c>
      <c r="N479" s="152"/>
    </row>
    <row r="480" spans="4:14" s="153" customFormat="1">
      <c r="D480" s="160"/>
      <c r="E480" s="160"/>
      <c r="F480" s="155"/>
      <c r="G480" s="160"/>
      <c r="H480" s="155"/>
      <c r="I480" s="167"/>
      <c r="J480" s="376"/>
      <c r="K480" s="376"/>
      <c r="L480" s="152"/>
      <c r="M480" s="152" t="str">
        <f t="shared" si="3"/>
        <v/>
      </c>
      <c r="N480" s="152"/>
    </row>
    <row r="481" spans="4:14" s="153" customFormat="1">
      <c r="D481" s="160"/>
      <c r="E481" s="160"/>
      <c r="F481" s="155"/>
      <c r="G481" s="160"/>
      <c r="H481" s="155"/>
      <c r="I481" s="167"/>
      <c r="J481" s="376"/>
      <c r="K481" s="376"/>
      <c r="L481" s="152"/>
      <c r="M481" s="152" t="str">
        <f t="shared" si="3"/>
        <v/>
      </c>
      <c r="N481" s="152"/>
    </row>
    <row r="482" spans="4:14" s="153" customFormat="1">
      <c r="D482" s="160"/>
      <c r="E482" s="160"/>
      <c r="F482" s="155"/>
      <c r="G482" s="160"/>
      <c r="H482" s="155"/>
      <c r="I482" s="167"/>
      <c r="J482" s="376"/>
      <c r="K482" s="376"/>
      <c r="L482" s="152"/>
      <c r="M482" s="152" t="str">
        <f t="shared" si="3"/>
        <v/>
      </c>
      <c r="N482" s="152"/>
    </row>
    <row r="483" spans="4:14" s="153" customFormat="1">
      <c r="D483" s="160"/>
      <c r="E483" s="160"/>
      <c r="F483" s="155"/>
      <c r="G483" s="160"/>
      <c r="H483" s="155"/>
      <c r="I483" s="167"/>
      <c r="J483" s="376"/>
      <c r="K483" s="376"/>
      <c r="L483" s="152"/>
      <c r="M483" s="152" t="str">
        <f t="shared" si="3"/>
        <v/>
      </c>
      <c r="N483" s="152"/>
    </row>
    <row r="484" spans="4:14" s="153" customFormat="1">
      <c r="D484" s="160"/>
      <c r="E484" s="160"/>
      <c r="F484" s="155"/>
      <c r="G484" s="160"/>
      <c r="H484" s="155"/>
      <c r="I484" s="167"/>
      <c r="J484" s="376"/>
      <c r="K484" s="376"/>
      <c r="L484" s="152"/>
      <c r="M484" s="152" t="str">
        <f t="shared" si="3"/>
        <v/>
      </c>
      <c r="N484" s="152"/>
    </row>
    <row r="485" spans="4:14" s="153" customFormat="1">
      <c r="D485" s="160"/>
      <c r="E485" s="160"/>
      <c r="F485" s="155"/>
      <c r="G485" s="160"/>
      <c r="H485" s="155"/>
      <c r="I485" s="167"/>
      <c r="J485" s="376"/>
      <c r="K485" s="376"/>
      <c r="L485" s="152"/>
      <c r="M485" s="152" t="str">
        <f t="shared" si="3"/>
        <v/>
      </c>
      <c r="N485" s="152"/>
    </row>
    <row r="486" spans="4:14" s="153" customFormat="1">
      <c r="D486" s="160"/>
      <c r="E486" s="160"/>
      <c r="F486" s="155"/>
      <c r="G486" s="160"/>
      <c r="H486" s="155"/>
      <c r="I486" s="167"/>
      <c r="J486" s="376"/>
      <c r="K486" s="376"/>
      <c r="L486" s="152"/>
      <c r="M486" s="152" t="str">
        <f t="shared" si="3"/>
        <v/>
      </c>
      <c r="N486" s="152"/>
    </row>
    <row r="487" spans="4:14" s="153" customFormat="1">
      <c r="D487" s="160"/>
      <c r="E487" s="160"/>
      <c r="F487" s="155"/>
      <c r="G487" s="160"/>
      <c r="H487" s="155"/>
      <c r="I487" s="167"/>
      <c r="J487" s="376"/>
      <c r="K487" s="376"/>
      <c r="L487" s="152"/>
      <c r="M487" s="152" t="str">
        <f t="shared" si="3"/>
        <v/>
      </c>
      <c r="N487" s="152"/>
    </row>
    <row r="488" spans="4:14" s="153" customFormat="1">
      <c r="D488" s="160"/>
      <c r="E488" s="160"/>
      <c r="F488" s="155"/>
      <c r="G488" s="160"/>
      <c r="H488" s="155"/>
      <c r="I488" s="167"/>
      <c r="J488" s="376"/>
      <c r="K488" s="376"/>
      <c r="L488" s="152"/>
      <c r="M488" s="152" t="str">
        <f t="shared" si="3"/>
        <v/>
      </c>
      <c r="N488" s="152"/>
    </row>
    <row r="489" spans="4:14" s="153" customFormat="1">
      <c r="D489" s="160"/>
      <c r="E489" s="160"/>
      <c r="F489" s="155"/>
      <c r="G489" s="160"/>
      <c r="H489" s="155"/>
      <c r="I489" s="167"/>
      <c r="J489" s="376"/>
      <c r="K489" s="376"/>
      <c r="L489" s="152"/>
      <c r="M489" s="152" t="str">
        <f t="shared" si="3"/>
        <v/>
      </c>
      <c r="N489" s="152"/>
    </row>
    <row r="490" spans="4:14" s="153" customFormat="1">
      <c r="D490" s="160"/>
      <c r="E490" s="160"/>
      <c r="F490" s="155"/>
      <c r="G490" s="160"/>
      <c r="H490" s="155"/>
      <c r="I490" s="167"/>
      <c r="J490" s="376"/>
      <c r="K490" s="376"/>
      <c r="L490" s="152"/>
      <c r="M490" s="152" t="str">
        <f t="shared" si="3"/>
        <v/>
      </c>
      <c r="N490" s="152"/>
    </row>
    <row r="491" spans="4:14" s="153" customFormat="1">
      <c r="D491" s="160"/>
      <c r="E491" s="160"/>
      <c r="F491" s="155"/>
      <c r="G491" s="160"/>
      <c r="H491" s="155"/>
      <c r="I491" s="167"/>
      <c r="J491" s="376"/>
      <c r="K491" s="376"/>
      <c r="L491" s="152"/>
      <c r="M491" s="152" t="str">
        <f t="shared" si="3"/>
        <v/>
      </c>
      <c r="N491" s="152"/>
    </row>
    <row r="492" spans="4:14" s="153" customFormat="1">
      <c r="D492" s="160"/>
      <c r="E492" s="160"/>
      <c r="F492" s="155"/>
      <c r="G492" s="160"/>
      <c r="H492" s="155"/>
      <c r="I492" s="167"/>
      <c r="J492" s="376"/>
      <c r="K492" s="376"/>
      <c r="L492" s="152"/>
      <c r="M492" s="152" t="str">
        <f t="shared" si="3"/>
        <v/>
      </c>
      <c r="N492" s="152"/>
    </row>
    <row r="493" spans="4:14" s="153" customFormat="1">
      <c r="D493" s="160"/>
      <c r="E493" s="160"/>
      <c r="F493" s="155"/>
      <c r="G493" s="160"/>
      <c r="H493" s="155"/>
      <c r="I493" s="167"/>
      <c r="J493" s="376"/>
      <c r="K493" s="376"/>
      <c r="L493" s="152"/>
      <c r="M493" s="152" t="str">
        <f t="shared" si="3"/>
        <v/>
      </c>
      <c r="N493" s="152"/>
    </row>
    <row r="494" spans="4:14" s="153" customFormat="1">
      <c r="D494" s="160"/>
      <c r="E494" s="160"/>
      <c r="F494" s="155"/>
      <c r="G494" s="160"/>
      <c r="H494" s="155"/>
      <c r="I494" s="167"/>
      <c r="J494" s="376"/>
      <c r="K494" s="376"/>
      <c r="L494" s="152"/>
      <c r="M494" s="152" t="str">
        <f t="shared" si="3"/>
        <v/>
      </c>
      <c r="N494" s="152"/>
    </row>
    <row r="495" spans="4:14" s="153" customFormat="1">
      <c r="D495" s="160"/>
      <c r="E495" s="160"/>
      <c r="F495" s="155"/>
      <c r="G495" s="160"/>
      <c r="H495" s="155"/>
      <c r="I495" s="167"/>
      <c r="J495" s="376"/>
      <c r="K495" s="376"/>
      <c r="L495" s="152"/>
      <c r="M495" s="152" t="str">
        <f t="shared" si="3"/>
        <v/>
      </c>
      <c r="N495" s="152"/>
    </row>
    <row r="496" spans="4:14" s="153" customFormat="1">
      <c r="D496" s="160"/>
      <c r="E496" s="160"/>
      <c r="F496" s="155"/>
      <c r="G496" s="160"/>
      <c r="H496" s="155"/>
      <c r="I496" s="167"/>
      <c r="J496" s="376"/>
      <c r="K496" s="376"/>
      <c r="L496" s="152"/>
      <c r="M496" s="152" t="str">
        <f t="shared" si="3"/>
        <v/>
      </c>
      <c r="N496" s="152"/>
    </row>
    <row r="497" spans="1:14" s="153" customFormat="1">
      <c r="D497" s="160"/>
      <c r="E497" s="160"/>
      <c r="F497" s="155"/>
      <c r="G497" s="160"/>
      <c r="H497" s="155"/>
      <c r="I497" s="167"/>
      <c r="J497" s="376"/>
      <c r="K497" s="376"/>
      <c r="L497" s="152"/>
      <c r="M497" s="152" t="str">
        <f t="shared" si="3"/>
        <v/>
      </c>
      <c r="N497" s="152"/>
    </row>
    <row r="498" spans="1:14" s="153" customFormat="1">
      <c r="D498" s="160"/>
      <c r="E498" s="160"/>
      <c r="F498" s="155"/>
      <c r="G498" s="160"/>
      <c r="H498" s="155"/>
      <c r="I498" s="167"/>
      <c r="J498" s="376"/>
      <c r="K498" s="376"/>
      <c r="L498" s="152"/>
      <c r="M498" s="152" t="str">
        <f t="shared" si="3"/>
        <v/>
      </c>
      <c r="N498" s="152"/>
    </row>
    <row r="499" spans="1:14" s="153" customFormat="1">
      <c r="D499" s="160"/>
      <c r="E499" s="160"/>
      <c r="F499" s="155"/>
      <c r="G499" s="160"/>
      <c r="H499" s="155"/>
      <c r="I499" s="167"/>
      <c r="J499" s="376"/>
      <c r="K499" s="376"/>
      <c r="L499" s="152"/>
      <c r="M499" s="152" t="str">
        <f t="shared" si="3"/>
        <v/>
      </c>
      <c r="N499" s="152"/>
    </row>
    <row r="500" spans="1:14">
      <c r="A500" s="153"/>
      <c r="B500" s="153"/>
      <c r="C500" s="153"/>
      <c r="D500" s="160"/>
      <c r="E500" s="160"/>
      <c r="F500" s="155"/>
      <c r="G500" s="160"/>
      <c r="H500" s="155"/>
      <c r="I500" s="167"/>
      <c r="J500" s="376"/>
      <c r="K500" s="376"/>
      <c r="L500" s="152"/>
      <c r="M500" s="152" t="str">
        <f t="shared" si="3"/>
        <v/>
      </c>
    </row>
    <row r="501" spans="1:14">
      <c r="A501" s="153"/>
      <c r="B501" s="153"/>
      <c r="C501" s="153"/>
      <c r="D501" s="160"/>
      <c r="E501" s="160"/>
      <c r="F501" s="155"/>
      <c r="G501" s="160"/>
      <c r="H501" s="155"/>
      <c r="I501" s="167"/>
      <c r="J501" s="376"/>
      <c r="K501" s="376"/>
      <c r="L501" s="152"/>
      <c r="M501" s="152" t="str">
        <f t="shared" si="3"/>
        <v/>
      </c>
    </row>
    <row r="503" spans="1:14">
      <c r="I503" s="168"/>
      <c r="J503" s="376"/>
    </row>
    <row r="504" spans="1:14">
      <c r="I504" s="166"/>
      <c r="J504" s="376"/>
    </row>
    <row r="505" spans="1:14">
      <c r="I505" s="173"/>
      <c r="J505" s="376"/>
    </row>
  </sheetData>
  <autoFilter ref="A2:O310"/>
  <sortState ref="A2:N245">
    <sortCondition ref="F2:F245"/>
    <sortCondition ref="I2:I245"/>
  </sortState>
  <phoneticPr fontId="15" type="noConversion"/>
  <conditionalFormatting sqref="D25:D27">
    <cfRule type="cellIs" dxfId="2264" priority="2325" operator="equal">
      <formula>$V$1</formula>
    </cfRule>
  </conditionalFormatting>
  <conditionalFormatting sqref="D28:D30">
    <cfRule type="cellIs" dxfId="2263" priority="2292" operator="equal">
      <formula>$V$1</formula>
    </cfRule>
  </conditionalFormatting>
  <conditionalFormatting sqref="D31 D80:D84">
    <cfRule type="containsText" dxfId="2262" priority="2230" operator="containsText" text="Ped">
      <formula>NOT(ISERROR(SEARCH("Ped",D31)))</formula>
    </cfRule>
    <cfRule type="containsText" dxfId="2261" priority="2231" operator="containsText" text="OBGYN">
      <formula>NOT(ISERROR(SEARCH("OBGYN",D31)))</formula>
    </cfRule>
    <cfRule type="containsText" dxfId="2260" priority="2232" operator="containsText" text="ER">
      <formula>NOT(ISERROR(SEARCH("ER",D31)))</formula>
    </cfRule>
    <cfRule type="containsText" dxfId="2259" priority="2233" operator="containsText" text="PSY">
      <formula>NOT(ISERROR(SEARCH("PSY",D31)))</formula>
    </cfRule>
    <cfRule type="containsText" dxfId="2258" priority="2234" operator="containsText" text="ad_Fam">
      <formula>NOT(ISERROR(SEARCH("ad_Fam",D31)))</formula>
    </cfRule>
    <cfRule type="containsText" dxfId="2257" priority="2235" operator="containsText" text="PS">
      <formula>NOT(ISERROR(SEARCH("PS",D31)))</formula>
    </cfRule>
    <cfRule type="containsText" dxfId="2256" priority="2236" operator="containsText" text="Ortho">
      <formula>NOT(ISERROR(SEARCH("Ortho",D31)))</formula>
    </cfRule>
    <cfRule type="containsText" dxfId="2255" priority="2237" operator="containsText" text="ad_Sur (CS)">
      <formula>NOT(ISERROR(SEARCH("ad_Sur (CS)",D31)))</formula>
    </cfRule>
    <cfRule type="containsText" dxfId="2254" priority="2238" operator="containsText" text="ad_Sur (CVS)">
      <formula>NOT(ISERROR(SEARCH("ad_Sur (CVS)",D31)))</formula>
    </cfRule>
    <cfRule type="containsText" dxfId="2253" priority="2239" operator="containsText" text="ad_Sur (Peds)">
      <formula>NOT(ISERROR(SEARCH("ad_Sur (Peds)",D31)))</formula>
    </cfRule>
    <cfRule type="containsText" dxfId="2252" priority="2240" operator="containsText" text="ad_Sur (CRS)">
      <formula>NOT(ISERROR(SEARCH("ad_Sur (CRS)",D31)))</formula>
    </cfRule>
    <cfRule type="containsText" dxfId="2251" priority="2241" operator="containsText" text="ad_Sur (GU)">
      <formula>NOT(ISERROR(SEARCH("ad_Sur (GU)",D31)))</formula>
    </cfRule>
    <cfRule type="containsText" dxfId="2250" priority="2242" operator="containsText" text="ad_Sur (NS)">
      <formula>NOT(ISERROR(SEARCH("ad_Sur (NS)",D31)))</formula>
    </cfRule>
    <cfRule type="containsText" dxfId="2249" priority="2243" operator="containsText" text="ad_Sur (GS)">
      <formula>NOT(ISERROR(SEARCH("ad_Sur (GS)",D31)))</formula>
    </cfRule>
    <cfRule type="containsText" dxfId="2248" priority="2244" operator="containsText" text="ad_Im (Inf)">
      <formula>NOT(ISERROR(SEARCH("ad_Im (Inf)",D31)))</formula>
    </cfRule>
    <cfRule type="containsText" dxfId="2247" priority="2245" operator="containsText" text="ad_IM(AIR)">
      <formula>NOT(ISERROR(SEARCH("ad_IM(AIR)",D31)))</formula>
    </cfRule>
    <cfRule type="containsText" dxfId="2246" priority="2246" operator="containsText" text="Oncology">
      <formula>NOT(ISERROR(SEARCH("Oncology",D31)))</formula>
    </cfRule>
    <cfRule type="containsText" dxfId="2245" priority="2247" operator="containsText" text="ad_CV">
      <formula>NOT(ISERROR(SEARCH("ad_CV",D31)))</formula>
    </cfRule>
    <cfRule type="containsText" dxfId="2244" priority="2248" operator="containsText" text="Derm">
      <formula>NOT(ISERROR(SEARCH("Derm",D31)))</formula>
    </cfRule>
    <cfRule type="containsText" dxfId="2243" priority="2249" operator="containsText" text="Image">
      <formula>NOT(ISERROR(SEARCH("Image",D31)))</formula>
    </cfRule>
    <cfRule type="containsText" dxfId="2242" priority="2250" operator="containsText" text="ICU">
      <formula>NOT(ISERROR(SEARCH("ICU",D31)))</formula>
    </cfRule>
    <cfRule type="containsText" dxfId="2241" priority="2251" operator="containsText" text="Radiation">
      <formula>NOT(ISERROR(SEARCH("Radiation",D31)))</formula>
    </cfRule>
    <cfRule type="containsText" dxfId="2240" priority="2252" operator="containsText" text="Nuclear">
      <formula>NOT(ISERROR(SEARCH("Nuclear",D31)))</formula>
    </cfRule>
    <cfRule type="containsText" dxfId="2239" priority="2253" operator="containsText" text="Reha">
      <formula>NOT(ISERROR(SEARCH("Reha",D31)))</formula>
    </cfRule>
    <cfRule type="containsText" dxfId="2238" priority="2254" operator="containsText" text="Neuro">
      <formula>NOT(ISERROR(SEARCH("Neuro",D31)))</formula>
    </cfRule>
    <cfRule type="containsText" dxfId="2237" priority="2255" operator="containsText" text="ENT">
      <formula>NOT(ISERROR(SEARCH("ENT",D31)))</formula>
    </cfRule>
    <cfRule type="containsText" dxfId="2236" priority="2256" operator="containsText" text="OPH">
      <formula>NOT(ISERROR(SEARCH("OPH",D31)))</formula>
    </cfRule>
    <cfRule type="containsText" dxfId="2235" priority="2257" operator="containsText" text="Anes">
      <formula>NOT(ISERROR(SEARCH("Anes",D31)))</formula>
    </cfRule>
    <cfRule type="containsText" dxfId="2234" priority="2258" operator="containsText" text="ad_Im (Meta)">
      <formula>NOT(ISERROR(SEARCH("ad_Im (Meta)",D31)))</formula>
    </cfRule>
    <cfRule type="containsText" dxfId="2233" priority="2259" operator="containsText" text="Apatho">
      <formula>NOT(ISERROR(SEARCH("Apatho",D31)))</formula>
    </cfRule>
  </conditionalFormatting>
  <conditionalFormatting sqref="D32">
    <cfRule type="containsText" dxfId="2232" priority="2200" operator="containsText" text="Ped">
      <formula>NOT(ISERROR(SEARCH("Ped",D32)))</formula>
    </cfRule>
    <cfRule type="containsText" dxfId="2231" priority="2201" operator="containsText" text="OBGYN">
      <formula>NOT(ISERROR(SEARCH("OBGYN",D32)))</formula>
    </cfRule>
    <cfRule type="containsText" dxfId="2230" priority="2202" operator="containsText" text="ER">
      <formula>NOT(ISERROR(SEARCH("ER",D32)))</formula>
    </cfRule>
    <cfRule type="containsText" dxfId="2229" priority="2203" operator="containsText" text="PSY">
      <formula>NOT(ISERROR(SEARCH("PSY",D32)))</formula>
    </cfRule>
    <cfRule type="containsText" dxfId="2228" priority="2204" operator="containsText" text="ad_Fam">
      <formula>NOT(ISERROR(SEARCH("ad_Fam",D32)))</formula>
    </cfRule>
    <cfRule type="containsText" dxfId="2227" priority="2205" operator="containsText" text="PS">
      <formula>NOT(ISERROR(SEARCH("PS",D32)))</formula>
    </cfRule>
    <cfRule type="containsText" dxfId="2226" priority="2206" operator="containsText" text="Ortho">
      <formula>NOT(ISERROR(SEARCH("Ortho",D32)))</formula>
    </cfRule>
    <cfRule type="containsText" dxfId="2225" priority="2207" operator="containsText" text="ad_Sur (CS)">
      <formula>NOT(ISERROR(SEARCH("ad_Sur (CS)",D32)))</formula>
    </cfRule>
    <cfRule type="containsText" dxfId="2224" priority="2208" operator="containsText" text="ad_Sur (CVS)">
      <formula>NOT(ISERROR(SEARCH("ad_Sur (CVS)",D32)))</formula>
    </cfRule>
    <cfRule type="containsText" dxfId="2223" priority="2209" operator="containsText" text="ad_Sur (Peds)">
      <formula>NOT(ISERROR(SEARCH("ad_Sur (Peds)",D32)))</formula>
    </cfRule>
    <cfRule type="containsText" dxfId="2222" priority="2210" operator="containsText" text="ad_Sur (CRS)">
      <formula>NOT(ISERROR(SEARCH("ad_Sur (CRS)",D32)))</formula>
    </cfRule>
    <cfRule type="containsText" dxfId="2221" priority="2211" operator="containsText" text="ad_Sur (GU)">
      <formula>NOT(ISERROR(SEARCH("ad_Sur (GU)",D32)))</formula>
    </cfRule>
    <cfRule type="containsText" dxfId="2220" priority="2212" operator="containsText" text="ad_Sur (NS)">
      <formula>NOT(ISERROR(SEARCH("ad_Sur (NS)",D32)))</formula>
    </cfRule>
    <cfRule type="containsText" dxfId="2219" priority="2213" operator="containsText" text="ad_Sur (GS)">
      <formula>NOT(ISERROR(SEARCH("ad_Sur (GS)",D32)))</formula>
    </cfRule>
    <cfRule type="containsText" dxfId="2218" priority="2214" operator="containsText" text="ad_Im (Inf)">
      <formula>NOT(ISERROR(SEARCH("ad_Im (Inf)",D32)))</formula>
    </cfRule>
    <cfRule type="containsText" dxfId="2217" priority="2215" operator="containsText" text="ad_IM(AIR)">
      <formula>NOT(ISERROR(SEARCH("ad_IM(AIR)",D32)))</formula>
    </cfRule>
    <cfRule type="containsText" dxfId="2216" priority="2216" operator="containsText" text="Oncology">
      <formula>NOT(ISERROR(SEARCH("Oncology",D32)))</formula>
    </cfRule>
    <cfRule type="containsText" dxfId="2215" priority="2217" operator="containsText" text="ad_CV">
      <formula>NOT(ISERROR(SEARCH("ad_CV",D32)))</formula>
    </cfRule>
    <cfRule type="containsText" dxfId="2214" priority="2218" operator="containsText" text="Derm">
      <formula>NOT(ISERROR(SEARCH("Derm",D32)))</formula>
    </cfRule>
    <cfRule type="containsText" dxfId="2213" priority="2219" operator="containsText" text="Image">
      <formula>NOT(ISERROR(SEARCH("Image",D32)))</formula>
    </cfRule>
    <cfRule type="containsText" dxfId="2212" priority="2220" operator="containsText" text="ICU">
      <formula>NOT(ISERROR(SEARCH("ICU",D32)))</formula>
    </cfRule>
    <cfRule type="containsText" dxfId="2211" priority="2221" operator="containsText" text="Radiation">
      <formula>NOT(ISERROR(SEARCH("Radiation",D32)))</formula>
    </cfRule>
    <cfRule type="containsText" dxfId="2210" priority="2222" operator="containsText" text="Nuclear">
      <formula>NOT(ISERROR(SEARCH("Nuclear",D32)))</formula>
    </cfRule>
    <cfRule type="containsText" dxfId="2209" priority="2223" operator="containsText" text="Reha">
      <formula>NOT(ISERROR(SEARCH("Reha",D32)))</formula>
    </cfRule>
    <cfRule type="containsText" dxfId="2208" priority="2224" operator="containsText" text="Neuro">
      <formula>NOT(ISERROR(SEARCH("Neuro",D32)))</formula>
    </cfRule>
    <cfRule type="containsText" dxfId="2207" priority="2225" operator="containsText" text="ENT">
      <formula>NOT(ISERROR(SEARCH("ENT",D32)))</formula>
    </cfRule>
    <cfRule type="containsText" dxfId="2206" priority="2226" operator="containsText" text="OPH">
      <formula>NOT(ISERROR(SEARCH("OPH",D32)))</formula>
    </cfRule>
    <cfRule type="containsText" dxfId="2205" priority="2227" operator="containsText" text="Anes">
      <formula>NOT(ISERROR(SEARCH("Anes",D32)))</formula>
    </cfRule>
    <cfRule type="containsText" dxfId="2204" priority="2228" operator="containsText" text="ad_Im (Meta)">
      <formula>NOT(ISERROR(SEARCH("ad_Im (Meta)",D32)))</formula>
    </cfRule>
    <cfRule type="containsText" dxfId="2203" priority="2229" operator="containsText" text="Apatho">
      <formula>NOT(ISERROR(SEARCH("Apatho",D32)))</formula>
    </cfRule>
  </conditionalFormatting>
  <conditionalFormatting sqref="D33:D35">
    <cfRule type="cellIs" dxfId="2202" priority="2199" operator="equal">
      <formula>$V$1</formula>
    </cfRule>
  </conditionalFormatting>
  <conditionalFormatting sqref="D36:D41">
    <cfRule type="cellIs" dxfId="2201" priority="2166" operator="equal">
      <formula>$V$1</formula>
    </cfRule>
  </conditionalFormatting>
  <conditionalFormatting sqref="D41">
    <cfRule type="cellIs" dxfId="2200" priority="2135" operator="equal">
      <formula>$V$1</formula>
    </cfRule>
  </conditionalFormatting>
  <conditionalFormatting sqref="D39">
    <cfRule type="cellIs" dxfId="2199" priority="2134" operator="equal">
      <formula>$V$1</formula>
    </cfRule>
  </conditionalFormatting>
  <conditionalFormatting sqref="D37">
    <cfRule type="cellIs" dxfId="2198" priority="2131" operator="equal">
      <formula>$V$1</formula>
    </cfRule>
  </conditionalFormatting>
  <conditionalFormatting sqref="D42:D43">
    <cfRule type="containsText" dxfId="2197" priority="2101" operator="containsText" text="Ped">
      <formula>NOT(ISERROR(SEARCH("Ped",D42)))</formula>
    </cfRule>
    <cfRule type="containsText" dxfId="2196" priority="2102" operator="containsText" text="OBGYN">
      <formula>NOT(ISERROR(SEARCH("OBGYN",D42)))</formula>
    </cfRule>
    <cfRule type="containsText" dxfId="2195" priority="2103" operator="containsText" text="ER">
      <formula>NOT(ISERROR(SEARCH("ER",D42)))</formula>
    </cfRule>
    <cfRule type="containsText" dxfId="2194" priority="2104" operator="containsText" text="PSY">
      <formula>NOT(ISERROR(SEARCH("PSY",D42)))</formula>
    </cfRule>
    <cfRule type="containsText" dxfId="2193" priority="2105" operator="containsText" text="ad_Fam">
      <formula>NOT(ISERROR(SEARCH("ad_Fam",D42)))</formula>
    </cfRule>
    <cfRule type="containsText" dxfId="2192" priority="2106" operator="containsText" text="PS">
      <formula>NOT(ISERROR(SEARCH("PS",D42)))</formula>
    </cfRule>
    <cfRule type="containsText" dxfId="2191" priority="2107" operator="containsText" text="Ortho">
      <formula>NOT(ISERROR(SEARCH("Ortho",D42)))</formula>
    </cfRule>
    <cfRule type="containsText" dxfId="2190" priority="2108" operator="containsText" text="ad_Sur (CS)">
      <formula>NOT(ISERROR(SEARCH("ad_Sur (CS)",D42)))</formula>
    </cfRule>
    <cfRule type="containsText" dxfId="2189" priority="2109" operator="containsText" text="ad_Sur (CVS)">
      <formula>NOT(ISERROR(SEARCH("ad_Sur (CVS)",D42)))</formula>
    </cfRule>
    <cfRule type="containsText" dxfId="2188" priority="2110" operator="containsText" text="ad_Sur (Peds)">
      <formula>NOT(ISERROR(SEARCH("ad_Sur (Peds)",D42)))</formula>
    </cfRule>
    <cfRule type="containsText" dxfId="2187" priority="2111" operator="containsText" text="ad_Sur (CRS)">
      <formula>NOT(ISERROR(SEARCH("ad_Sur (CRS)",D42)))</formula>
    </cfRule>
    <cfRule type="containsText" dxfId="2186" priority="2112" operator="containsText" text="ad_Sur (GU)">
      <formula>NOT(ISERROR(SEARCH("ad_Sur (GU)",D42)))</formula>
    </cfRule>
    <cfRule type="containsText" dxfId="2185" priority="2113" operator="containsText" text="ad_Sur (NS)">
      <formula>NOT(ISERROR(SEARCH("ad_Sur (NS)",D42)))</formula>
    </cfRule>
    <cfRule type="containsText" dxfId="2184" priority="2114" operator="containsText" text="ad_Sur (GS)">
      <formula>NOT(ISERROR(SEARCH("ad_Sur (GS)",D42)))</formula>
    </cfRule>
    <cfRule type="containsText" dxfId="2183" priority="2115" operator="containsText" text="ad_Im (Inf)">
      <formula>NOT(ISERROR(SEARCH("ad_Im (Inf)",D42)))</formula>
    </cfRule>
    <cfRule type="containsText" dxfId="2182" priority="2116" operator="containsText" text="ad_IM(AIR)">
      <formula>NOT(ISERROR(SEARCH("ad_IM(AIR)",D42)))</formula>
    </cfRule>
    <cfRule type="containsText" dxfId="2181" priority="2117" operator="containsText" text="Oncology">
      <formula>NOT(ISERROR(SEARCH("Oncology",D42)))</formula>
    </cfRule>
    <cfRule type="containsText" dxfId="2180" priority="2118" operator="containsText" text="ad_CV">
      <formula>NOT(ISERROR(SEARCH("ad_CV",D42)))</formula>
    </cfRule>
    <cfRule type="containsText" dxfId="2179" priority="2119" operator="containsText" text="Derm">
      <formula>NOT(ISERROR(SEARCH("Derm",D42)))</formula>
    </cfRule>
    <cfRule type="containsText" dxfId="2178" priority="2120" operator="containsText" text="Image">
      <formula>NOT(ISERROR(SEARCH("Image",D42)))</formula>
    </cfRule>
    <cfRule type="containsText" dxfId="2177" priority="2121" operator="containsText" text="ICU">
      <formula>NOT(ISERROR(SEARCH("ICU",D42)))</formula>
    </cfRule>
    <cfRule type="containsText" dxfId="2176" priority="2122" operator="containsText" text="Radiation">
      <formula>NOT(ISERROR(SEARCH("Radiation",D42)))</formula>
    </cfRule>
    <cfRule type="containsText" dxfId="2175" priority="2123" operator="containsText" text="Nuclear">
      <formula>NOT(ISERROR(SEARCH("Nuclear",D42)))</formula>
    </cfRule>
    <cfRule type="containsText" dxfId="2174" priority="2124" operator="containsText" text="Reha">
      <formula>NOT(ISERROR(SEARCH("Reha",D42)))</formula>
    </cfRule>
    <cfRule type="containsText" dxfId="2173" priority="2125" operator="containsText" text="Neuro">
      <formula>NOT(ISERROR(SEARCH("Neuro",D42)))</formula>
    </cfRule>
    <cfRule type="containsText" dxfId="2172" priority="2126" operator="containsText" text="ENT">
      <formula>NOT(ISERROR(SEARCH("ENT",D42)))</formula>
    </cfRule>
    <cfRule type="containsText" dxfId="2171" priority="2127" operator="containsText" text="OPH">
      <formula>NOT(ISERROR(SEARCH("OPH",D42)))</formula>
    </cfRule>
    <cfRule type="containsText" dxfId="2170" priority="2128" operator="containsText" text="Anes">
      <formula>NOT(ISERROR(SEARCH("Anes",D42)))</formula>
    </cfRule>
    <cfRule type="containsText" dxfId="2169" priority="2129" operator="containsText" text="ad_Im (Meta)">
      <formula>NOT(ISERROR(SEARCH("ad_Im (Meta)",D42)))</formula>
    </cfRule>
    <cfRule type="containsText" dxfId="2168" priority="2130" operator="containsText" text="Apatho">
      <formula>NOT(ISERROR(SEARCH("Apatho",D42)))</formula>
    </cfRule>
  </conditionalFormatting>
  <conditionalFormatting sqref="D44:D46">
    <cfRule type="containsText" dxfId="2167" priority="2071" operator="containsText" text="Ped">
      <formula>NOT(ISERROR(SEARCH("Ped",D44)))</formula>
    </cfRule>
    <cfRule type="containsText" dxfId="2166" priority="2072" operator="containsText" text="OBGYN">
      <formula>NOT(ISERROR(SEARCH("OBGYN",D44)))</formula>
    </cfRule>
    <cfRule type="containsText" dxfId="2165" priority="2073" operator="containsText" text="ER">
      <formula>NOT(ISERROR(SEARCH("ER",D44)))</formula>
    </cfRule>
    <cfRule type="containsText" dxfId="2164" priority="2074" operator="containsText" text="PSY">
      <formula>NOT(ISERROR(SEARCH("PSY",D44)))</formula>
    </cfRule>
    <cfRule type="containsText" dxfId="2163" priority="2075" operator="containsText" text="ad_Fam">
      <formula>NOT(ISERROR(SEARCH("ad_Fam",D44)))</formula>
    </cfRule>
    <cfRule type="containsText" dxfId="2162" priority="2076" operator="containsText" text="PS">
      <formula>NOT(ISERROR(SEARCH("PS",D44)))</formula>
    </cfRule>
    <cfRule type="containsText" dxfId="2161" priority="2077" operator="containsText" text="Ortho">
      <formula>NOT(ISERROR(SEARCH("Ortho",D44)))</formula>
    </cfRule>
    <cfRule type="containsText" dxfId="2160" priority="2078" operator="containsText" text="ad_Sur (CS)">
      <formula>NOT(ISERROR(SEARCH("ad_Sur (CS)",D44)))</formula>
    </cfRule>
    <cfRule type="containsText" dxfId="2159" priority="2079" operator="containsText" text="ad_Sur (CVS)">
      <formula>NOT(ISERROR(SEARCH("ad_Sur (CVS)",D44)))</formula>
    </cfRule>
    <cfRule type="containsText" dxfId="2158" priority="2080" operator="containsText" text="ad_Sur (Peds)">
      <formula>NOT(ISERROR(SEARCH("ad_Sur (Peds)",D44)))</formula>
    </cfRule>
    <cfRule type="containsText" dxfId="2157" priority="2081" operator="containsText" text="ad_Sur (CRS)">
      <formula>NOT(ISERROR(SEARCH("ad_Sur (CRS)",D44)))</formula>
    </cfRule>
    <cfRule type="containsText" dxfId="2156" priority="2082" operator="containsText" text="ad_Sur (GU)">
      <formula>NOT(ISERROR(SEARCH("ad_Sur (GU)",D44)))</formula>
    </cfRule>
    <cfRule type="containsText" dxfId="2155" priority="2083" operator="containsText" text="ad_Sur (NS)">
      <formula>NOT(ISERROR(SEARCH("ad_Sur (NS)",D44)))</formula>
    </cfRule>
    <cfRule type="containsText" dxfId="2154" priority="2084" operator="containsText" text="ad_Sur (GS)">
      <formula>NOT(ISERROR(SEARCH("ad_Sur (GS)",D44)))</formula>
    </cfRule>
    <cfRule type="containsText" dxfId="2153" priority="2085" operator="containsText" text="ad_Im (Inf)">
      <formula>NOT(ISERROR(SEARCH("ad_Im (Inf)",D44)))</formula>
    </cfRule>
    <cfRule type="containsText" dxfId="2152" priority="2086" operator="containsText" text="ad_IM(AIR)">
      <formula>NOT(ISERROR(SEARCH("ad_IM(AIR)",D44)))</formula>
    </cfRule>
    <cfRule type="containsText" dxfId="2151" priority="2087" operator="containsText" text="Oncology">
      <formula>NOT(ISERROR(SEARCH("Oncology",D44)))</formula>
    </cfRule>
    <cfRule type="containsText" dxfId="2150" priority="2088" operator="containsText" text="ad_CV">
      <formula>NOT(ISERROR(SEARCH("ad_CV",D44)))</formula>
    </cfRule>
    <cfRule type="containsText" dxfId="2149" priority="2089" operator="containsText" text="Derm">
      <formula>NOT(ISERROR(SEARCH("Derm",D44)))</formula>
    </cfRule>
    <cfRule type="containsText" dxfId="2148" priority="2090" operator="containsText" text="Image">
      <formula>NOT(ISERROR(SEARCH("Image",D44)))</formula>
    </cfRule>
    <cfRule type="containsText" dxfId="2147" priority="2091" operator="containsText" text="ICU">
      <formula>NOT(ISERROR(SEARCH("ICU",D44)))</formula>
    </cfRule>
    <cfRule type="containsText" dxfId="2146" priority="2092" operator="containsText" text="Radiation">
      <formula>NOT(ISERROR(SEARCH("Radiation",D44)))</formula>
    </cfRule>
    <cfRule type="containsText" dxfId="2145" priority="2093" operator="containsText" text="Nuclear">
      <formula>NOT(ISERROR(SEARCH("Nuclear",D44)))</formula>
    </cfRule>
    <cfRule type="containsText" dxfId="2144" priority="2094" operator="containsText" text="Reha">
      <formula>NOT(ISERROR(SEARCH("Reha",D44)))</formula>
    </cfRule>
    <cfRule type="containsText" dxfId="2143" priority="2095" operator="containsText" text="Neuro">
      <formula>NOT(ISERROR(SEARCH("Neuro",D44)))</formula>
    </cfRule>
    <cfRule type="containsText" dxfId="2142" priority="2096" operator="containsText" text="ENT">
      <formula>NOT(ISERROR(SEARCH("ENT",D44)))</formula>
    </cfRule>
    <cfRule type="containsText" dxfId="2141" priority="2097" operator="containsText" text="OPH">
      <formula>NOT(ISERROR(SEARCH("OPH",D44)))</formula>
    </cfRule>
    <cfRule type="containsText" dxfId="2140" priority="2098" operator="containsText" text="Anes">
      <formula>NOT(ISERROR(SEARCH("Anes",D44)))</formula>
    </cfRule>
    <cfRule type="containsText" dxfId="2139" priority="2099" operator="containsText" text="ad_Im (Meta)">
      <formula>NOT(ISERROR(SEARCH("ad_Im (Meta)",D44)))</formula>
    </cfRule>
    <cfRule type="containsText" dxfId="2138" priority="2100" operator="containsText" text="Apatho">
      <formula>NOT(ISERROR(SEARCH("Apatho",D44)))</formula>
    </cfRule>
  </conditionalFormatting>
  <conditionalFormatting sqref="D47:D49">
    <cfRule type="cellIs" dxfId="2137" priority="2070" operator="equal">
      <formula>$V$1</formula>
    </cfRule>
  </conditionalFormatting>
  <conditionalFormatting sqref="D51:D52">
    <cfRule type="cellIs" dxfId="2136" priority="2037" operator="equal">
      <formula>$V$1</formula>
    </cfRule>
  </conditionalFormatting>
  <conditionalFormatting sqref="D52">
    <cfRule type="cellIs" dxfId="2135" priority="2006" operator="equal">
      <formula>$V$1</formula>
    </cfRule>
  </conditionalFormatting>
  <conditionalFormatting sqref="D51">
    <cfRule type="cellIs" dxfId="2134" priority="2005" operator="equal">
      <formula>$V$1</formula>
    </cfRule>
  </conditionalFormatting>
  <conditionalFormatting sqref="D50">
    <cfRule type="cellIs" dxfId="2133" priority="2004" operator="equal">
      <formula>$V$1</formula>
    </cfRule>
  </conditionalFormatting>
  <conditionalFormatting sqref="D53:D60">
    <cfRule type="cellIs" dxfId="2132" priority="1972" operator="equal">
      <formula>$V$1</formula>
    </cfRule>
  </conditionalFormatting>
  <conditionalFormatting sqref="D58">
    <cfRule type="cellIs" dxfId="2131" priority="1941" operator="equal">
      <formula>$V$1</formula>
    </cfRule>
  </conditionalFormatting>
  <conditionalFormatting sqref="D58">
    <cfRule type="cellIs" dxfId="2130" priority="1940" operator="equal">
      <formula>$V$1</formula>
    </cfRule>
  </conditionalFormatting>
  <conditionalFormatting sqref="D56">
    <cfRule type="cellIs" dxfId="2129" priority="1939" operator="equal">
      <formula>$V$1</formula>
    </cfRule>
  </conditionalFormatting>
  <conditionalFormatting sqref="D54">
    <cfRule type="cellIs" dxfId="2128" priority="1938" operator="equal">
      <formula>$V$1</formula>
    </cfRule>
  </conditionalFormatting>
  <conditionalFormatting sqref="D61:D68">
    <cfRule type="containsText" dxfId="2127" priority="1906" operator="containsText" text="Ped">
      <formula>NOT(ISERROR(SEARCH("Ped",D61)))</formula>
    </cfRule>
    <cfRule type="containsText" dxfId="2126" priority="1907" operator="containsText" text="OBGYN">
      <formula>NOT(ISERROR(SEARCH("OBGYN",D61)))</formula>
    </cfRule>
    <cfRule type="containsText" dxfId="2125" priority="1908" operator="containsText" text="ER">
      <formula>NOT(ISERROR(SEARCH("ER",D61)))</formula>
    </cfRule>
    <cfRule type="containsText" dxfId="2124" priority="1909" operator="containsText" text="PSY">
      <formula>NOT(ISERROR(SEARCH("PSY",D61)))</formula>
    </cfRule>
    <cfRule type="containsText" dxfId="2123" priority="1910" operator="containsText" text="ad_Fam">
      <formula>NOT(ISERROR(SEARCH("ad_Fam",D61)))</formula>
    </cfRule>
    <cfRule type="containsText" dxfId="2122" priority="1911" operator="containsText" text="PS">
      <formula>NOT(ISERROR(SEARCH("PS",D61)))</formula>
    </cfRule>
    <cfRule type="containsText" dxfId="2121" priority="1912" operator="containsText" text="Ortho">
      <formula>NOT(ISERROR(SEARCH("Ortho",D61)))</formula>
    </cfRule>
    <cfRule type="containsText" dxfId="2120" priority="1913" operator="containsText" text="ad_Sur (CS)">
      <formula>NOT(ISERROR(SEARCH("ad_Sur (CS)",D61)))</formula>
    </cfRule>
    <cfRule type="containsText" dxfId="2119" priority="1914" operator="containsText" text="ad_Sur (CVS)">
      <formula>NOT(ISERROR(SEARCH("ad_Sur (CVS)",D61)))</formula>
    </cfRule>
    <cfRule type="containsText" dxfId="2118" priority="1915" operator="containsText" text="ad_Sur (Peds)">
      <formula>NOT(ISERROR(SEARCH("ad_Sur (Peds)",D61)))</formula>
    </cfRule>
    <cfRule type="containsText" dxfId="2117" priority="1916" operator="containsText" text="ad_Sur (CRS)">
      <formula>NOT(ISERROR(SEARCH("ad_Sur (CRS)",D61)))</formula>
    </cfRule>
    <cfRule type="containsText" dxfId="2116" priority="1917" operator="containsText" text="ad_Sur (GU)">
      <formula>NOT(ISERROR(SEARCH("ad_Sur (GU)",D61)))</formula>
    </cfRule>
    <cfRule type="containsText" dxfId="2115" priority="1918" operator="containsText" text="ad_Sur (NS)">
      <formula>NOT(ISERROR(SEARCH("ad_Sur (NS)",D61)))</formula>
    </cfRule>
    <cfRule type="containsText" dxfId="2114" priority="1919" operator="containsText" text="ad_Sur (GS)">
      <formula>NOT(ISERROR(SEARCH("ad_Sur (GS)",D61)))</formula>
    </cfRule>
    <cfRule type="containsText" dxfId="2113" priority="1920" operator="containsText" text="ad_Im (Inf)">
      <formula>NOT(ISERROR(SEARCH("ad_Im (Inf)",D61)))</formula>
    </cfRule>
    <cfRule type="containsText" dxfId="2112" priority="1921" operator="containsText" text="ad_IM(AIR)">
      <formula>NOT(ISERROR(SEARCH("ad_IM(AIR)",D61)))</formula>
    </cfRule>
    <cfRule type="containsText" dxfId="2111" priority="1922" operator="containsText" text="Oncology">
      <formula>NOT(ISERROR(SEARCH("Oncology",D61)))</formula>
    </cfRule>
    <cfRule type="containsText" dxfId="2110" priority="1923" operator="containsText" text="ad_CV">
      <formula>NOT(ISERROR(SEARCH("ad_CV",D61)))</formula>
    </cfRule>
    <cfRule type="containsText" dxfId="2109" priority="1924" operator="containsText" text="Derm">
      <formula>NOT(ISERROR(SEARCH("Derm",D61)))</formula>
    </cfRule>
    <cfRule type="containsText" dxfId="2108" priority="1925" operator="containsText" text="Image">
      <formula>NOT(ISERROR(SEARCH("Image",D61)))</formula>
    </cfRule>
    <cfRule type="containsText" dxfId="2107" priority="1926" operator="containsText" text="ICU">
      <formula>NOT(ISERROR(SEARCH("ICU",D61)))</formula>
    </cfRule>
    <cfRule type="containsText" dxfId="2106" priority="1927" operator="containsText" text="Radiation">
      <formula>NOT(ISERROR(SEARCH("Radiation",D61)))</formula>
    </cfRule>
    <cfRule type="containsText" dxfId="2105" priority="1928" operator="containsText" text="Nuclear">
      <formula>NOT(ISERROR(SEARCH("Nuclear",D61)))</formula>
    </cfRule>
    <cfRule type="containsText" dxfId="2104" priority="1929" operator="containsText" text="Reha">
      <formula>NOT(ISERROR(SEARCH("Reha",D61)))</formula>
    </cfRule>
    <cfRule type="containsText" dxfId="2103" priority="1930" operator="containsText" text="Neuro">
      <formula>NOT(ISERROR(SEARCH("Neuro",D61)))</formula>
    </cfRule>
    <cfRule type="containsText" dxfId="2102" priority="1931" operator="containsText" text="ENT">
      <formula>NOT(ISERROR(SEARCH("ENT",D61)))</formula>
    </cfRule>
    <cfRule type="containsText" dxfId="2101" priority="1932" operator="containsText" text="OPH">
      <formula>NOT(ISERROR(SEARCH("OPH",D61)))</formula>
    </cfRule>
    <cfRule type="containsText" dxfId="2100" priority="1933" operator="containsText" text="Anes">
      <formula>NOT(ISERROR(SEARCH("Anes",D61)))</formula>
    </cfRule>
    <cfRule type="containsText" dxfId="2099" priority="1934" operator="containsText" text="ad_Im (Meta)">
      <formula>NOT(ISERROR(SEARCH("ad_Im (Meta)",D61)))</formula>
    </cfRule>
    <cfRule type="containsText" dxfId="2098" priority="1935" operator="containsText" text="Apatho">
      <formula>NOT(ISERROR(SEARCH("Apatho",D61)))</formula>
    </cfRule>
  </conditionalFormatting>
  <conditionalFormatting sqref="D69:D71">
    <cfRule type="cellIs" dxfId="2097" priority="1905" operator="equal">
      <formula>$V$1</formula>
    </cfRule>
  </conditionalFormatting>
  <conditionalFormatting sqref="D72:D79">
    <cfRule type="cellIs" dxfId="2096" priority="1872" operator="equal">
      <formula>$V$1</formula>
    </cfRule>
  </conditionalFormatting>
  <conditionalFormatting sqref="D77">
    <cfRule type="cellIs" dxfId="2095" priority="1841" operator="equal">
      <formula>$V$1</formula>
    </cfRule>
  </conditionalFormatting>
  <conditionalFormatting sqref="D77">
    <cfRule type="cellIs" dxfId="2094" priority="1840" operator="equal">
      <formula>$V$1</formula>
    </cfRule>
  </conditionalFormatting>
  <conditionalFormatting sqref="D75">
    <cfRule type="cellIs" dxfId="2093" priority="1839" operator="equal">
      <formula>$V$1</formula>
    </cfRule>
  </conditionalFormatting>
  <conditionalFormatting sqref="D73">
    <cfRule type="cellIs" dxfId="2092" priority="1838" operator="equal">
      <formula>$V$1</formula>
    </cfRule>
  </conditionalFormatting>
  <conditionalFormatting sqref="D85:D92">
    <cfRule type="cellIs" dxfId="2091" priority="1805" operator="equal">
      <formula>$V$1</formula>
    </cfRule>
  </conditionalFormatting>
  <conditionalFormatting sqref="D90">
    <cfRule type="cellIs" dxfId="2090" priority="1774" operator="equal">
      <formula>$V$1</formula>
    </cfRule>
  </conditionalFormatting>
  <conditionalFormatting sqref="D90">
    <cfRule type="cellIs" dxfId="2089" priority="1773" operator="equal">
      <formula>$V$1</formula>
    </cfRule>
  </conditionalFormatting>
  <conditionalFormatting sqref="D88">
    <cfRule type="cellIs" dxfId="2088" priority="1772" operator="equal">
      <formula>$V$1</formula>
    </cfRule>
  </conditionalFormatting>
  <conditionalFormatting sqref="D86">
    <cfRule type="cellIs" dxfId="2087" priority="1771" operator="equal">
      <formula>$V$1</formula>
    </cfRule>
  </conditionalFormatting>
  <conditionalFormatting sqref="D93:D98">
    <cfRule type="containsText" dxfId="2086" priority="1739" operator="containsText" text="Ped">
      <formula>NOT(ISERROR(SEARCH("Ped",D93)))</formula>
    </cfRule>
    <cfRule type="containsText" dxfId="2085" priority="1740" operator="containsText" text="OBGYN">
      <formula>NOT(ISERROR(SEARCH("OBGYN",D93)))</formula>
    </cfRule>
    <cfRule type="containsText" dxfId="2084" priority="1741" operator="containsText" text="ER">
      <formula>NOT(ISERROR(SEARCH("ER",D93)))</formula>
    </cfRule>
    <cfRule type="containsText" dxfId="2083" priority="1742" operator="containsText" text="PSY">
      <formula>NOT(ISERROR(SEARCH("PSY",D93)))</formula>
    </cfRule>
    <cfRule type="containsText" dxfId="2082" priority="1743" operator="containsText" text="ad_Fam">
      <formula>NOT(ISERROR(SEARCH("ad_Fam",D93)))</formula>
    </cfRule>
    <cfRule type="containsText" dxfId="2081" priority="1744" operator="containsText" text="PS">
      <formula>NOT(ISERROR(SEARCH("PS",D93)))</formula>
    </cfRule>
    <cfRule type="containsText" dxfId="2080" priority="1745" operator="containsText" text="Ortho">
      <formula>NOT(ISERROR(SEARCH("Ortho",D93)))</formula>
    </cfRule>
    <cfRule type="containsText" dxfId="2079" priority="1746" operator="containsText" text="ad_Sur (CS)">
      <formula>NOT(ISERROR(SEARCH("ad_Sur (CS)",D93)))</formula>
    </cfRule>
    <cfRule type="containsText" dxfId="2078" priority="1747" operator="containsText" text="ad_Sur (CVS)">
      <formula>NOT(ISERROR(SEARCH("ad_Sur (CVS)",D93)))</formula>
    </cfRule>
    <cfRule type="containsText" dxfId="2077" priority="1748" operator="containsText" text="ad_Sur (Peds)">
      <formula>NOT(ISERROR(SEARCH("ad_Sur (Peds)",D93)))</formula>
    </cfRule>
    <cfRule type="containsText" dxfId="2076" priority="1749" operator="containsText" text="ad_Sur (CRS)">
      <formula>NOT(ISERROR(SEARCH("ad_Sur (CRS)",D93)))</formula>
    </cfRule>
    <cfRule type="containsText" dxfId="2075" priority="1750" operator="containsText" text="ad_Sur (GU)">
      <formula>NOT(ISERROR(SEARCH("ad_Sur (GU)",D93)))</formula>
    </cfRule>
    <cfRule type="containsText" dxfId="2074" priority="1751" operator="containsText" text="ad_Sur (NS)">
      <formula>NOT(ISERROR(SEARCH("ad_Sur (NS)",D93)))</formula>
    </cfRule>
    <cfRule type="containsText" dxfId="2073" priority="1752" operator="containsText" text="ad_Sur (GS)">
      <formula>NOT(ISERROR(SEARCH("ad_Sur (GS)",D93)))</formula>
    </cfRule>
    <cfRule type="containsText" dxfId="2072" priority="1753" operator="containsText" text="ad_Im (Inf)">
      <formula>NOT(ISERROR(SEARCH("ad_Im (Inf)",D93)))</formula>
    </cfRule>
    <cfRule type="containsText" dxfId="2071" priority="1754" operator="containsText" text="ad_IM(AIR)">
      <formula>NOT(ISERROR(SEARCH("ad_IM(AIR)",D93)))</formula>
    </cfRule>
    <cfRule type="containsText" dxfId="2070" priority="1755" operator="containsText" text="Oncology">
      <formula>NOT(ISERROR(SEARCH("Oncology",D93)))</formula>
    </cfRule>
    <cfRule type="containsText" dxfId="2069" priority="1756" operator="containsText" text="ad_CV">
      <formula>NOT(ISERROR(SEARCH("ad_CV",D93)))</formula>
    </cfRule>
    <cfRule type="containsText" dxfId="2068" priority="1757" operator="containsText" text="Derm">
      <formula>NOT(ISERROR(SEARCH("Derm",D93)))</formula>
    </cfRule>
    <cfRule type="containsText" dxfId="2067" priority="1758" operator="containsText" text="Image">
      <formula>NOT(ISERROR(SEARCH("Image",D93)))</formula>
    </cfRule>
    <cfRule type="containsText" dxfId="2066" priority="1759" operator="containsText" text="ICU">
      <formula>NOT(ISERROR(SEARCH("ICU",D93)))</formula>
    </cfRule>
    <cfRule type="containsText" dxfId="2065" priority="1760" operator="containsText" text="Radiation">
      <formula>NOT(ISERROR(SEARCH("Radiation",D93)))</formula>
    </cfRule>
    <cfRule type="containsText" dxfId="2064" priority="1761" operator="containsText" text="Nuclear">
      <formula>NOT(ISERROR(SEARCH("Nuclear",D93)))</formula>
    </cfRule>
    <cfRule type="containsText" dxfId="2063" priority="1762" operator="containsText" text="Reha">
      <formula>NOT(ISERROR(SEARCH("Reha",D93)))</formula>
    </cfRule>
    <cfRule type="containsText" dxfId="2062" priority="1763" operator="containsText" text="Neuro">
      <formula>NOT(ISERROR(SEARCH("Neuro",D93)))</formula>
    </cfRule>
    <cfRule type="containsText" dxfId="2061" priority="1764" operator="containsText" text="ENT">
      <formula>NOT(ISERROR(SEARCH("ENT",D93)))</formula>
    </cfRule>
    <cfRule type="containsText" dxfId="2060" priority="1765" operator="containsText" text="OPH">
      <formula>NOT(ISERROR(SEARCH("OPH",D93)))</formula>
    </cfRule>
    <cfRule type="containsText" dxfId="2059" priority="1766" operator="containsText" text="Anes">
      <formula>NOT(ISERROR(SEARCH("Anes",D93)))</formula>
    </cfRule>
    <cfRule type="containsText" dxfId="2058" priority="1767" operator="containsText" text="ad_Im (Meta)">
      <formula>NOT(ISERROR(SEARCH("ad_Im (Meta)",D93)))</formula>
    </cfRule>
    <cfRule type="containsText" dxfId="2057" priority="1768" operator="containsText" text="Apatho">
      <formula>NOT(ISERROR(SEARCH("Apatho",D93)))</formula>
    </cfRule>
  </conditionalFormatting>
  <conditionalFormatting sqref="D99:D112">
    <cfRule type="cellIs" dxfId="2056" priority="1738" operator="equal">
      <formula>$V$1</formula>
    </cfRule>
  </conditionalFormatting>
  <conditionalFormatting sqref="D108">
    <cfRule type="cellIs" dxfId="2055" priority="1707" operator="equal">
      <formula>$V$1</formula>
    </cfRule>
  </conditionalFormatting>
  <conditionalFormatting sqref="D104">
    <cfRule type="cellIs" dxfId="2054" priority="1706" operator="equal">
      <formula>$V$1</formula>
    </cfRule>
  </conditionalFormatting>
  <conditionalFormatting sqref="D103">
    <cfRule type="cellIs" dxfId="2053" priority="1705" operator="equal">
      <formula>$V$1</formula>
    </cfRule>
  </conditionalFormatting>
  <conditionalFormatting sqref="D102">
    <cfRule type="cellIs" dxfId="2052" priority="1704" operator="equal">
      <formula>$V$1</formula>
    </cfRule>
  </conditionalFormatting>
  <conditionalFormatting sqref="D113:D120">
    <cfRule type="containsText" dxfId="2051" priority="1643" operator="containsText" text="Ped">
      <formula>NOT(ISERROR(SEARCH("Ped",D113)))</formula>
    </cfRule>
    <cfRule type="containsText" dxfId="2050" priority="1644" operator="containsText" text="OBGYN">
      <formula>NOT(ISERROR(SEARCH("OBGYN",D113)))</formula>
    </cfRule>
    <cfRule type="containsText" dxfId="2049" priority="1645" operator="containsText" text="ER">
      <formula>NOT(ISERROR(SEARCH("ER",D113)))</formula>
    </cfRule>
    <cfRule type="containsText" dxfId="2048" priority="1646" operator="containsText" text="PSY">
      <formula>NOT(ISERROR(SEARCH("PSY",D113)))</formula>
    </cfRule>
    <cfRule type="containsText" dxfId="2047" priority="1647" operator="containsText" text="ad_Fam">
      <formula>NOT(ISERROR(SEARCH("ad_Fam",D113)))</formula>
    </cfRule>
    <cfRule type="containsText" dxfId="2046" priority="1648" operator="containsText" text="PS">
      <formula>NOT(ISERROR(SEARCH("PS",D113)))</formula>
    </cfRule>
    <cfRule type="containsText" dxfId="2045" priority="1649" operator="containsText" text="Ortho">
      <formula>NOT(ISERROR(SEARCH("Ortho",D113)))</formula>
    </cfRule>
    <cfRule type="containsText" dxfId="2044" priority="1650" operator="containsText" text="ad_Sur (CS)">
      <formula>NOT(ISERROR(SEARCH("ad_Sur (CS)",D113)))</formula>
    </cfRule>
    <cfRule type="containsText" dxfId="2043" priority="1651" operator="containsText" text="ad_Sur (CVS)">
      <formula>NOT(ISERROR(SEARCH("ad_Sur (CVS)",D113)))</formula>
    </cfRule>
    <cfRule type="containsText" dxfId="2042" priority="1652" operator="containsText" text="ad_Sur (Peds)">
      <formula>NOT(ISERROR(SEARCH("ad_Sur (Peds)",D113)))</formula>
    </cfRule>
    <cfRule type="containsText" dxfId="2041" priority="1653" operator="containsText" text="ad_Sur (CRS)">
      <formula>NOT(ISERROR(SEARCH("ad_Sur (CRS)",D113)))</formula>
    </cfRule>
    <cfRule type="containsText" dxfId="2040" priority="1654" operator="containsText" text="ad_Sur (GU)">
      <formula>NOT(ISERROR(SEARCH("ad_Sur (GU)",D113)))</formula>
    </cfRule>
    <cfRule type="containsText" dxfId="2039" priority="1655" operator="containsText" text="ad_Sur (NS)">
      <formula>NOT(ISERROR(SEARCH("ad_Sur (NS)",D113)))</formula>
    </cfRule>
    <cfRule type="containsText" dxfId="2038" priority="1656" operator="containsText" text="ad_Sur (GS)">
      <formula>NOT(ISERROR(SEARCH("ad_Sur (GS)",D113)))</formula>
    </cfRule>
    <cfRule type="containsText" dxfId="2037" priority="1657" operator="containsText" text="ad_Im (Inf)">
      <formula>NOT(ISERROR(SEARCH("ad_Im (Inf)",D113)))</formula>
    </cfRule>
    <cfRule type="containsText" dxfId="2036" priority="1658" operator="containsText" text="ad_IM(AIR)">
      <formula>NOT(ISERROR(SEARCH("ad_IM(AIR)",D113)))</formula>
    </cfRule>
    <cfRule type="containsText" dxfId="2035" priority="1659" operator="containsText" text="Oncology">
      <formula>NOT(ISERROR(SEARCH("Oncology",D113)))</formula>
    </cfRule>
    <cfRule type="containsText" dxfId="2034" priority="1660" operator="containsText" text="ad_CV">
      <formula>NOT(ISERROR(SEARCH("ad_CV",D113)))</formula>
    </cfRule>
    <cfRule type="containsText" dxfId="2033" priority="1661" operator="containsText" text="Derm">
      <formula>NOT(ISERROR(SEARCH("Derm",D113)))</formula>
    </cfRule>
    <cfRule type="containsText" dxfId="2032" priority="1662" operator="containsText" text="Image">
      <formula>NOT(ISERROR(SEARCH("Image",D113)))</formula>
    </cfRule>
    <cfRule type="containsText" dxfId="2031" priority="1663" operator="containsText" text="ICU">
      <formula>NOT(ISERROR(SEARCH("ICU",D113)))</formula>
    </cfRule>
    <cfRule type="containsText" dxfId="2030" priority="1664" operator="containsText" text="Radiation">
      <formula>NOT(ISERROR(SEARCH("Radiation",D113)))</formula>
    </cfRule>
    <cfRule type="containsText" dxfId="2029" priority="1665" operator="containsText" text="Nuclear">
      <formula>NOT(ISERROR(SEARCH("Nuclear",D113)))</formula>
    </cfRule>
    <cfRule type="containsText" dxfId="2028" priority="1666" operator="containsText" text="Reha">
      <formula>NOT(ISERROR(SEARCH("Reha",D113)))</formula>
    </cfRule>
    <cfRule type="containsText" dxfId="2027" priority="1667" operator="containsText" text="Neuro">
      <formula>NOT(ISERROR(SEARCH("Neuro",D113)))</formula>
    </cfRule>
    <cfRule type="containsText" dxfId="2026" priority="1668" operator="containsText" text="ENT">
      <formula>NOT(ISERROR(SEARCH("ENT",D113)))</formula>
    </cfRule>
    <cfRule type="containsText" dxfId="2025" priority="1669" operator="containsText" text="OPH">
      <formula>NOT(ISERROR(SEARCH("OPH",D113)))</formula>
    </cfRule>
    <cfRule type="containsText" dxfId="2024" priority="1670" operator="containsText" text="Anes">
      <formula>NOT(ISERROR(SEARCH("Anes",D113)))</formula>
    </cfRule>
    <cfRule type="containsText" dxfId="2023" priority="1671" operator="containsText" text="ad_Im (Meta)">
      <formula>NOT(ISERROR(SEARCH("ad_Im (Meta)",D113)))</formula>
    </cfRule>
    <cfRule type="containsText" dxfId="2022" priority="1672" operator="containsText" text="Apatho">
      <formula>NOT(ISERROR(SEARCH("Apatho",D113)))</formula>
    </cfRule>
  </conditionalFormatting>
  <conditionalFormatting sqref="D121:D122">
    <cfRule type="cellIs" dxfId="2021" priority="1642" operator="equal">
      <formula>$V$1</formula>
    </cfRule>
  </conditionalFormatting>
  <conditionalFormatting sqref="D123:D126">
    <cfRule type="containsText" dxfId="2020" priority="1580" operator="containsText" text="Ped">
      <formula>NOT(ISERROR(SEARCH("Ped",D123)))</formula>
    </cfRule>
    <cfRule type="containsText" dxfId="2019" priority="1581" operator="containsText" text="OBGYN">
      <formula>NOT(ISERROR(SEARCH("OBGYN",D123)))</formula>
    </cfRule>
    <cfRule type="containsText" dxfId="2018" priority="1582" operator="containsText" text="ER">
      <formula>NOT(ISERROR(SEARCH("ER",D123)))</formula>
    </cfRule>
    <cfRule type="containsText" dxfId="2017" priority="1583" operator="containsText" text="PSY">
      <formula>NOT(ISERROR(SEARCH("PSY",D123)))</formula>
    </cfRule>
    <cfRule type="containsText" dxfId="2016" priority="1584" operator="containsText" text="ad_Fam">
      <formula>NOT(ISERROR(SEARCH("ad_Fam",D123)))</formula>
    </cfRule>
    <cfRule type="containsText" dxfId="2015" priority="1585" operator="containsText" text="PS">
      <formula>NOT(ISERROR(SEARCH("PS",D123)))</formula>
    </cfRule>
    <cfRule type="containsText" dxfId="2014" priority="1586" operator="containsText" text="Ortho">
      <formula>NOT(ISERROR(SEARCH("Ortho",D123)))</formula>
    </cfRule>
    <cfRule type="containsText" dxfId="2013" priority="1587" operator="containsText" text="ad_Sur (CS)">
      <formula>NOT(ISERROR(SEARCH("ad_Sur (CS)",D123)))</formula>
    </cfRule>
    <cfRule type="containsText" dxfId="2012" priority="1588" operator="containsText" text="ad_Sur (CVS)">
      <formula>NOT(ISERROR(SEARCH("ad_Sur (CVS)",D123)))</formula>
    </cfRule>
    <cfRule type="containsText" dxfId="2011" priority="1589" operator="containsText" text="ad_Sur (Peds)">
      <formula>NOT(ISERROR(SEARCH("ad_Sur (Peds)",D123)))</formula>
    </cfRule>
    <cfRule type="containsText" dxfId="2010" priority="1590" operator="containsText" text="ad_Sur (CRS)">
      <formula>NOT(ISERROR(SEARCH("ad_Sur (CRS)",D123)))</formula>
    </cfRule>
    <cfRule type="containsText" dxfId="2009" priority="1591" operator="containsText" text="ad_Sur (GU)">
      <formula>NOT(ISERROR(SEARCH("ad_Sur (GU)",D123)))</formula>
    </cfRule>
    <cfRule type="containsText" dxfId="2008" priority="1592" operator="containsText" text="ad_Sur (NS)">
      <formula>NOT(ISERROR(SEARCH("ad_Sur (NS)",D123)))</formula>
    </cfRule>
    <cfRule type="containsText" dxfId="2007" priority="1593" operator="containsText" text="ad_Sur (GS)">
      <formula>NOT(ISERROR(SEARCH("ad_Sur (GS)",D123)))</formula>
    </cfRule>
    <cfRule type="containsText" dxfId="2006" priority="1594" operator="containsText" text="ad_Im (Inf)">
      <formula>NOT(ISERROR(SEARCH("ad_Im (Inf)",D123)))</formula>
    </cfRule>
    <cfRule type="containsText" dxfId="2005" priority="1595" operator="containsText" text="ad_IM(AIR)">
      <formula>NOT(ISERROR(SEARCH("ad_IM(AIR)",D123)))</formula>
    </cfRule>
    <cfRule type="containsText" dxfId="2004" priority="1596" operator="containsText" text="Oncology">
      <formula>NOT(ISERROR(SEARCH("Oncology",D123)))</formula>
    </cfRule>
    <cfRule type="containsText" dxfId="2003" priority="1597" operator="containsText" text="ad_CV">
      <formula>NOT(ISERROR(SEARCH("ad_CV",D123)))</formula>
    </cfRule>
    <cfRule type="containsText" dxfId="2002" priority="1598" operator="containsText" text="Derm">
      <formula>NOT(ISERROR(SEARCH("Derm",D123)))</formula>
    </cfRule>
    <cfRule type="containsText" dxfId="2001" priority="1599" operator="containsText" text="Image">
      <formula>NOT(ISERROR(SEARCH("Image",D123)))</formula>
    </cfRule>
    <cfRule type="containsText" dxfId="2000" priority="1600" operator="containsText" text="ICU">
      <formula>NOT(ISERROR(SEARCH("ICU",D123)))</formula>
    </cfRule>
    <cfRule type="containsText" dxfId="1999" priority="1601" operator="containsText" text="Radiation">
      <formula>NOT(ISERROR(SEARCH("Radiation",D123)))</formula>
    </cfRule>
    <cfRule type="containsText" dxfId="1998" priority="1602" operator="containsText" text="Nuclear">
      <formula>NOT(ISERROR(SEARCH("Nuclear",D123)))</formula>
    </cfRule>
    <cfRule type="containsText" dxfId="1997" priority="1603" operator="containsText" text="Reha">
      <formula>NOT(ISERROR(SEARCH("Reha",D123)))</formula>
    </cfRule>
    <cfRule type="containsText" dxfId="1996" priority="1604" operator="containsText" text="Neuro">
      <formula>NOT(ISERROR(SEARCH("Neuro",D123)))</formula>
    </cfRule>
    <cfRule type="containsText" dxfId="1995" priority="1605" operator="containsText" text="ENT">
      <formula>NOT(ISERROR(SEARCH("ENT",D123)))</formula>
    </cfRule>
    <cfRule type="containsText" dxfId="1994" priority="1606" operator="containsText" text="OPH">
      <formula>NOT(ISERROR(SEARCH("OPH",D123)))</formula>
    </cfRule>
    <cfRule type="containsText" dxfId="1993" priority="1607" operator="containsText" text="Anes">
      <formula>NOT(ISERROR(SEARCH("Anes",D123)))</formula>
    </cfRule>
    <cfRule type="containsText" dxfId="1992" priority="1608" operator="containsText" text="ad_Im (Meta)">
      <formula>NOT(ISERROR(SEARCH("ad_Im (Meta)",D123)))</formula>
    </cfRule>
    <cfRule type="containsText" dxfId="1991" priority="1609" operator="containsText" text="Apatho">
      <formula>NOT(ISERROR(SEARCH("Apatho",D123)))</formula>
    </cfRule>
  </conditionalFormatting>
  <conditionalFormatting sqref="D127">
    <cfRule type="containsText" dxfId="1990" priority="1550" operator="containsText" text="Ped">
      <formula>NOT(ISERROR(SEARCH("Ped",D127)))</formula>
    </cfRule>
    <cfRule type="containsText" dxfId="1989" priority="1551" operator="containsText" text="OBGYN">
      <formula>NOT(ISERROR(SEARCH("OBGYN",D127)))</formula>
    </cfRule>
    <cfRule type="containsText" dxfId="1988" priority="1552" operator="containsText" text="ER">
      <formula>NOT(ISERROR(SEARCH("ER",D127)))</formula>
    </cfRule>
    <cfRule type="containsText" dxfId="1987" priority="1553" operator="containsText" text="PSY">
      <formula>NOT(ISERROR(SEARCH("PSY",D127)))</formula>
    </cfRule>
    <cfRule type="containsText" dxfId="1986" priority="1554" operator="containsText" text="ad_Fam">
      <formula>NOT(ISERROR(SEARCH("ad_Fam",D127)))</formula>
    </cfRule>
    <cfRule type="containsText" dxfId="1985" priority="1555" operator="containsText" text="PS">
      <formula>NOT(ISERROR(SEARCH("PS",D127)))</formula>
    </cfRule>
    <cfRule type="containsText" dxfId="1984" priority="1556" operator="containsText" text="Ortho">
      <formula>NOT(ISERROR(SEARCH("Ortho",D127)))</formula>
    </cfRule>
    <cfRule type="containsText" dxfId="1983" priority="1557" operator="containsText" text="ad_Sur (CS)">
      <formula>NOT(ISERROR(SEARCH("ad_Sur (CS)",D127)))</formula>
    </cfRule>
    <cfRule type="containsText" dxfId="1982" priority="1558" operator="containsText" text="ad_Sur (CVS)">
      <formula>NOT(ISERROR(SEARCH("ad_Sur (CVS)",D127)))</formula>
    </cfRule>
    <cfRule type="containsText" dxfId="1981" priority="1559" operator="containsText" text="ad_Sur (Peds)">
      <formula>NOT(ISERROR(SEARCH("ad_Sur (Peds)",D127)))</formula>
    </cfRule>
    <cfRule type="containsText" dxfId="1980" priority="1560" operator="containsText" text="ad_Sur (CRS)">
      <formula>NOT(ISERROR(SEARCH("ad_Sur (CRS)",D127)))</formula>
    </cfRule>
    <cfRule type="containsText" dxfId="1979" priority="1561" operator="containsText" text="ad_Sur (GU)">
      <formula>NOT(ISERROR(SEARCH("ad_Sur (GU)",D127)))</formula>
    </cfRule>
    <cfRule type="containsText" dxfId="1978" priority="1562" operator="containsText" text="ad_Sur (NS)">
      <formula>NOT(ISERROR(SEARCH("ad_Sur (NS)",D127)))</formula>
    </cfRule>
    <cfRule type="containsText" dxfId="1977" priority="1563" operator="containsText" text="ad_Sur (GS)">
      <formula>NOT(ISERROR(SEARCH("ad_Sur (GS)",D127)))</formula>
    </cfRule>
    <cfRule type="containsText" dxfId="1976" priority="1564" operator="containsText" text="ad_Im (Inf)">
      <formula>NOT(ISERROR(SEARCH("ad_Im (Inf)",D127)))</formula>
    </cfRule>
    <cfRule type="containsText" dxfId="1975" priority="1565" operator="containsText" text="ad_IM(AIR)">
      <formula>NOT(ISERROR(SEARCH("ad_IM(AIR)",D127)))</formula>
    </cfRule>
    <cfRule type="containsText" dxfId="1974" priority="1566" operator="containsText" text="Oncology">
      <formula>NOT(ISERROR(SEARCH("Oncology",D127)))</formula>
    </cfRule>
    <cfRule type="containsText" dxfId="1973" priority="1567" operator="containsText" text="ad_CV">
      <formula>NOT(ISERROR(SEARCH("ad_CV",D127)))</formula>
    </cfRule>
    <cfRule type="containsText" dxfId="1972" priority="1568" operator="containsText" text="Derm">
      <formula>NOT(ISERROR(SEARCH("Derm",D127)))</formula>
    </cfRule>
    <cfRule type="containsText" dxfId="1971" priority="1569" operator="containsText" text="Image">
      <formula>NOT(ISERROR(SEARCH("Image",D127)))</formula>
    </cfRule>
    <cfRule type="containsText" dxfId="1970" priority="1570" operator="containsText" text="ICU">
      <formula>NOT(ISERROR(SEARCH("ICU",D127)))</formula>
    </cfRule>
    <cfRule type="containsText" dxfId="1969" priority="1571" operator="containsText" text="Radiation">
      <formula>NOT(ISERROR(SEARCH("Radiation",D127)))</formula>
    </cfRule>
    <cfRule type="containsText" dxfId="1968" priority="1572" operator="containsText" text="Nuclear">
      <formula>NOT(ISERROR(SEARCH("Nuclear",D127)))</formula>
    </cfRule>
    <cfRule type="containsText" dxfId="1967" priority="1573" operator="containsText" text="Reha">
      <formula>NOT(ISERROR(SEARCH("Reha",D127)))</formula>
    </cfRule>
    <cfRule type="containsText" dxfId="1966" priority="1574" operator="containsText" text="Neuro">
      <formula>NOT(ISERROR(SEARCH("Neuro",D127)))</formula>
    </cfRule>
    <cfRule type="containsText" dxfId="1965" priority="1575" operator="containsText" text="ENT">
      <formula>NOT(ISERROR(SEARCH("ENT",D127)))</formula>
    </cfRule>
    <cfRule type="containsText" dxfId="1964" priority="1576" operator="containsText" text="OPH">
      <formula>NOT(ISERROR(SEARCH("OPH",D127)))</formula>
    </cfRule>
    <cfRule type="containsText" dxfId="1963" priority="1577" operator="containsText" text="Anes">
      <formula>NOT(ISERROR(SEARCH("Anes",D127)))</formula>
    </cfRule>
    <cfRule type="containsText" dxfId="1962" priority="1578" operator="containsText" text="ad_Im (Meta)">
      <formula>NOT(ISERROR(SEARCH("ad_Im (Meta)",D127)))</formula>
    </cfRule>
    <cfRule type="containsText" dxfId="1961" priority="1579" operator="containsText" text="Apatho">
      <formula>NOT(ISERROR(SEARCH("Apatho",D127)))</formula>
    </cfRule>
  </conditionalFormatting>
  <conditionalFormatting sqref="D128:D133">
    <cfRule type="cellIs" dxfId="1960" priority="1549" operator="equal">
      <formula>$V$1</formula>
    </cfRule>
  </conditionalFormatting>
  <conditionalFormatting sqref="D134:D135">
    <cfRule type="cellIs" dxfId="1959" priority="1516" operator="equal">
      <formula>$V$1</formula>
    </cfRule>
  </conditionalFormatting>
  <conditionalFormatting sqref="D136:D139">
    <cfRule type="containsText" dxfId="1958" priority="1454" operator="containsText" text="Ped">
      <formula>NOT(ISERROR(SEARCH("Ped",D136)))</formula>
    </cfRule>
    <cfRule type="containsText" dxfId="1957" priority="1455" operator="containsText" text="OBGYN">
      <formula>NOT(ISERROR(SEARCH("OBGYN",D136)))</formula>
    </cfRule>
    <cfRule type="containsText" dxfId="1956" priority="1456" operator="containsText" text="ER">
      <formula>NOT(ISERROR(SEARCH("ER",D136)))</formula>
    </cfRule>
    <cfRule type="containsText" dxfId="1955" priority="1457" operator="containsText" text="PSY">
      <formula>NOT(ISERROR(SEARCH("PSY",D136)))</formula>
    </cfRule>
    <cfRule type="containsText" dxfId="1954" priority="1458" operator="containsText" text="ad_Fam">
      <formula>NOT(ISERROR(SEARCH("ad_Fam",D136)))</formula>
    </cfRule>
    <cfRule type="containsText" dxfId="1953" priority="1459" operator="containsText" text="PS">
      <formula>NOT(ISERROR(SEARCH("PS",D136)))</formula>
    </cfRule>
    <cfRule type="containsText" dxfId="1952" priority="1460" operator="containsText" text="Ortho">
      <formula>NOT(ISERROR(SEARCH("Ortho",D136)))</formula>
    </cfRule>
    <cfRule type="containsText" dxfId="1951" priority="1461" operator="containsText" text="ad_Sur (CS)">
      <formula>NOT(ISERROR(SEARCH("ad_Sur (CS)",D136)))</formula>
    </cfRule>
    <cfRule type="containsText" dxfId="1950" priority="1462" operator="containsText" text="ad_Sur (CVS)">
      <formula>NOT(ISERROR(SEARCH("ad_Sur (CVS)",D136)))</formula>
    </cfRule>
    <cfRule type="containsText" dxfId="1949" priority="1463" operator="containsText" text="ad_Sur (Peds)">
      <formula>NOT(ISERROR(SEARCH("ad_Sur (Peds)",D136)))</formula>
    </cfRule>
    <cfRule type="containsText" dxfId="1948" priority="1464" operator="containsText" text="ad_Sur (CRS)">
      <formula>NOT(ISERROR(SEARCH("ad_Sur (CRS)",D136)))</formula>
    </cfRule>
    <cfRule type="containsText" dxfId="1947" priority="1465" operator="containsText" text="ad_Sur (GU)">
      <formula>NOT(ISERROR(SEARCH("ad_Sur (GU)",D136)))</formula>
    </cfRule>
    <cfRule type="containsText" dxfId="1946" priority="1466" operator="containsText" text="ad_Sur (NS)">
      <formula>NOT(ISERROR(SEARCH("ad_Sur (NS)",D136)))</formula>
    </cfRule>
    <cfRule type="containsText" dxfId="1945" priority="1467" operator="containsText" text="ad_Sur (GS)">
      <formula>NOT(ISERROR(SEARCH("ad_Sur (GS)",D136)))</formula>
    </cfRule>
    <cfRule type="containsText" dxfId="1944" priority="1468" operator="containsText" text="ad_Im (Inf)">
      <formula>NOT(ISERROR(SEARCH("ad_Im (Inf)",D136)))</formula>
    </cfRule>
    <cfRule type="containsText" dxfId="1943" priority="1469" operator="containsText" text="ad_IM(AIR)">
      <formula>NOT(ISERROR(SEARCH("ad_IM(AIR)",D136)))</formula>
    </cfRule>
    <cfRule type="containsText" dxfId="1942" priority="1470" operator="containsText" text="Oncology">
      <formula>NOT(ISERROR(SEARCH("Oncology",D136)))</formula>
    </cfRule>
    <cfRule type="containsText" dxfId="1941" priority="1471" operator="containsText" text="ad_CV">
      <formula>NOT(ISERROR(SEARCH("ad_CV",D136)))</formula>
    </cfRule>
    <cfRule type="containsText" dxfId="1940" priority="1472" operator="containsText" text="Derm">
      <formula>NOT(ISERROR(SEARCH("Derm",D136)))</formula>
    </cfRule>
    <cfRule type="containsText" dxfId="1939" priority="1473" operator="containsText" text="Image">
      <formula>NOT(ISERROR(SEARCH("Image",D136)))</formula>
    </cfRule>
    <cfRule type="containsText" dxfId="1938" priority="1474" operator="containsText" text="ICU">
      <formula>NOT(ISERROR(SEARCH("ICU",D136)))</formula>
    </cfRule>
    <cfRule type="containsText" dxfId="1937" priority="1475" operator="containsText" text="Radiation">
      <formula>NOT(ISERROR(SEARCH("Radiation",D136)))</formula>
    </cfRule>
    <cfRule type="containsText" dxfId="1936" priority="1476" operator="containsText" text="Nuclear">
      <formula>NOT(ISERROR(SEARCH("Nuclear",D136)))</formula>
    </cfRule>
    <cfRule type="containsText" dxfId="1935" priority="1477" operator="containsText" text="Reha">
      <formula>NOT(ISERROR(SEARCH("Reha",D136)))</formula>
    </cfRule>
    <cfRule type="containsText" dxfId="1934" priority="1478" operator="containsText" text="Neuro">
      <formula>NOT(ISERROR(SEARCH("Neuro",D136)))</formula>
    </cfRule>
    <cfRule type="containsText" dxfId="1933" priority="1479" operator="containsText" text="ENT">
      <formula>NOT(ISERROR(SEARCH("ENT",D136)))</formula>
    </cfRule>
    <cfRule type="containsText" dxfId="1932" priority="1480" operator="containsText" text="OPH">
      <formula>NOT(ISERROR(SEARCH("OPH",D136)))</formula>
    </cfRule>
    <cfRule type="containsText" dxfId="1931" priority="1481" operator="containsText" text="Anes">
      <formula>NOT(ISERROR(SEARCH("Anes",D136)))</formula>
    </cfRule>
    <cfRule type="containsText" dxfId="1930" priority="1482" operator="containsText" text="ad_Im (Meta)">
      <formula>NOT(ISERROR(SEARCH("ad_Im (Meta)",D136)))</formula>
    </cfRule>
    <cfRule type="containsText" dxfId="1929" priority="1483" operator="containsText" text="Apatho">
      <formula>NOT(ISERROR(SEARCH("Apatho",D136)))</formula>
    </cfRule>
  </conditionalFormatting>
  <conditionalFormatting sqref="D140:D141">
    <cfRule type="containsText" dxfId="1928" priority="1424" operator="containsText" text="Ped">
      <formula>NOT(ISERROR(SEARCH("Ped",D140)))</formula>
    </cfRule>
    <cfRule type="containsText" dxfId="1927" priority="1425" operator="containsText" text="OBGYN">
      <formula>NOT(ISERROR(SEARCH("OBGYN",D140)))</formula>
    </cfRule>
    <cfRule type="containsText" dxfId="1926" priority="1426" operator="containsText" text="ER">
      <formula>NOT(ISERROR(SEARCH("ER",D140)))</formula>
    </cfRule>
    <cfRule type="containsText" dxfId="1925" priority="1427" operator="containsText" text="PSY">
      <formula>NOT(ISERROR(SEARCH("PSY",D140)))</formula>
    </cfRule>
    <cfRule type="containsText" dxfId="1924" priority="1428" operator="containsText" text="ad_Fam">
      <formula>NOT(ISERROR(SEARCH("ad_Fam",D140)))</formula>
    </cfRule>
    <cfRule type="containsText" dxfId="1923" priority="1429" operator="containsText" text="PS">
      <formula>NOT(ISERROR(SEARCH("PS",D140)))</formula>
    </cfRule>
    <cfRule type="containsText" dxfId="1922" priority="1430" operator="containsText" text="Ortho">
      <formula>NOT(ISERROR(SEARCH("Ortho",D140)))</formula>
    </cfRule>
    <cfRule type="containsText" dxfId="1921" priority="1431" operator="containsText" text="ad_Sur (CS)">
      <formula>NOT(ISERROR(SEARCH("ad_Sur (CS)",D140)))</formula>
    </cfRule>
    <cfRule type="containsText" dxfId="1920" priority="1432" operator="containsText" text="ad_Sur (CVS)">
      <formula>NOT(ISERROR(SEARCH("ad_Sur (CVS)",D140)))</formula>
    </cfRule>
    <cfRule type="containsText" dxfId="1919" priority="1433" operator="containsText" text="ad_Sur (Peds)">
      <formula>NOT(ISERROR(SEARCH("ad_Sur (Peds)",D140)))</formula>
    </cfRule>
    <cfRule type="containsText" dxfId="1918" priority="1434" operator="containsText" text="ad_Sur (CRS)">
      <formula>NOT(ISERROR(SEARCH("ad_Sur (CRS)",D140)))</formula>
    </cfRule>
    <cfRule type="containsText" dxfId="1917" priority="1435" operator="containsText" text="ad_Sur (GU)">
      <formula>NOT(ISERROR(SEARCH("ad_Sur (GU)",D140)))</formula>
    </cfRule>
    <cfRule type="containsText" dxfId="1916" priority="1436" operator="containsText" text="ad_Sur (NS)">
      <formula>NOT(ISERROR(SEARCH("ad_Sur (NS)",D140)))</formula>
    </cfRule>
    <cfRule type="containsText" dxfId="1915" priority="1437" operator="containsText" text="ad_Sur (GS)">
      <formula>NOT(ISERROR(SEARCH("ad_Sur (GS)",D140)))</formula>
    </cfRule>
    <cfRule type="containsText" dxfId="1914" priority="1438" operator="containsText" text="ad_Im (Inf)">
      <formula>NOT(ISERROR(SEARCH("ad_Im (Inf)",D140)))</formula>
    </cfRule>
    <cfRule type="containsText" dxfId="1913" priority="1439" operator="containsText" text="ad_IM(AIR)">
      <formula>NOT(ISERROR(SEARCH("ad_IM(AIR)",D140)))</formula>
    </cfRule>
    <cfRule type="containsText" dxfId="1912" priority="1440" operator="containsText" text="Oncology">
      <formula>NOT(ISERROR(SEARCH("Oncology",D140)))</formula>
    </cfRule>
    <cfRule type="containsText" dxfId="1911" priority="1441" operator="containsText" text="ad_CV">
      <formula>NOT(ISERROR(SEARCH("ad_CV",D140)))</formula>
    </cfRule>
    <cfRule type="containsText" dxfId="1910" priority="1442" operator="containsText" text="Derm">
      <formula>NOT(ISERROR(SEARCH("Derm",D140)))</formula>
    </cfRule>
    <cfRule type="containsText" dxfId="1909" priority="1443" operator="containsText" text="Image">
      <formula>NOT(ISERROR(SEARCH("Image",D140)))</formula>
    </cfRule>
    <cfRule type="containsText" dxfId="1908" priority="1444" operator="containsText" text="ICU">
      <formula>NOT(ISERROR(SEARCH("ICU",D140)))</formula>
    </cfRule>
    <cfRule type="containsText" dxfId="1907" priority="1445" operator="containsText" text="Radiation">
      <formula>NOT(ISERROR(SEARCH("Radiation",D140)))</formula>
    </cfRule>
    <cfRule type="containsText" dxfId="1906" priority="1446" operator="containsText" text="Nuclear">
      <formula>NOT(ISERROR(SEARCH("Nuclear",D140)))</formula>
    </cfRule>
    <cfRule type="containsText" dxfId="1905" priority="1447" operator="containsText" text="Reha">
      <formula>NOT(ISERROR(SEARCH("Reha",D140)))</formula>
    </cfRule>
    <cfRule type="containsText" dxfId="1904" priority="1448" operator="containsText" text="Neuro">
      <formula>NOT(ISERROR(SEARCH("Neuro",D140)))</formula>
    </cfRule>
    <cfRule type="containsText" dxfId="1903" priority="1449" operator="containsText" text="ENT">
      <formula>NOT(ISERROR(SEARCH("ENT",D140)))</formula>
    </cfRule>
    <cfRule type="containsText" dxfId="1902" priority="1450" operator="containsText" text="OPH">
      <formula>NOT(ISERROR(SEARCH("OPH",D140)))</formula>
    </cfRule>
    <cfRule type="containsText" dxfId="1901" priority="1451" operator="containsText" text="Anes">
      <formula>NOT(ISERROR(SEARCH("Anes",D140)))</formula>
    </cfRule>
    <cfRule type="containsText" dxfId="1900" priority="1452" operator="containsText" text="ad_Im (Meta)">
      <formula>NOT(ISERROR(SEARCH("ad_Im (Meta)",D140)))</formula>
    </cfRule>
    <cfRule type="containsText" dxfId="1899" priority="1453" operator="containsText" text="Apatho">
      <formula>NOT(ISERROR(SEARCH("Apatho",D140)))</formula>
    </cfRule>
  </conditionalFormatting>
  <conditionalFormatting sqref="D142:D144">
    <cfRule type="cellIs" dxfId="1898" priority="1423" operator="equal">
      <formula>$V$1</formula>
    </cfRule>
  </conditionalFormatting>
  <conditionalFormatting sqref="D145:D152">
    <cfRule type="cellIs" dxfId="1897" priority="1390" operator="equal">
      <formula>$V$1</formula>
    </cfRule>
  </conditionalFormatting>
  <conditionalFormatting sqref="D148">
    <cfRule type="cellIs" dxfId="1896" priority="1359" operator="equal">
      <formula>$V$1</formula>
    </cfRule>
  </conditionalFormatting>
  <conditionalFormatting sqref="D150">
    <cfRule type="cellIs" dxfId="1895" priority="1358" operator="equal">
      <formula>$V$1</formula>
    </cfRule>
  </conditionalFormatting>
  <conditionalFormatting sqref="D145">
    <cfRule type="cellIs" dxfId="1894" priority="1357" operator="equal">
      <formula>$V$1</formula>
    </cfRule>
  </conditionalFormatting>
  <conditionalFormatting sqref="D153:D160">
    <cfRule type="containsText" dxfId="1893" priority="1325" operator="containsText" text="Ped">
      <formula>NOT(ISERROR(SEARCH("Ped",D153)))</formula>
    </cfRule>
    <cfRule type="containsText" dxfId="1892" priority="1326" operator="containsText" text="OBGYN">
      <formula>NOT(ISERROR(SEARCH("OBGYN",D153)))</formula>
    </cfRule>
    <cfRule type="containsText" dxfId="1891" priority="1327" operator="containsText" text="ER">
      <formula>NOT(ISERROR(SEARCH("ER",D153)))</formula>
    </cfRule>
    <cfRule type="containsText" dxfId="1890" priority="1328" operator="containsText" text="PSY">
      <formula>NOT(ISERROR(SEARCH("PSY",D153)))</formula>
    </cfRule>
    <cfRule type="containsText" dxfId="1889" priority="1329" operator="containsText" text="ad_Fam">
      <formula>NOT(ISERROR(SEARCH("ad_Fam",D153)))</formula>
    </cfRule>
    <cfRule type="containsText" dxfId="1888" priority="1330" operator="containsText" text="PS">
      <formula>NOT(ISERROR(SEARCH("PS",D153)))</formula>
    </cfRule>
    <cfRule type="containsText" dxfId="1887" priority="1331" operator="containsText" text="Ortho">
      <formula>NOT(ISERROR(SEARCH("Ortho",D153)))</formula>
    </cfRule>
    <cfRule type="containsText" dxfId="1886" priority="1332" operator="containsText" text="ad_Sur (CS)">
      <formula>NOT(ISERROR(SEARCH("ad_Sur (CS)",D153)))</formula>
    </cfRule>
    <cfRule type="containsText" dxfId="1885" priority="1333" operator="containsText" text="ad_Sur (CVS)">
      <formula>NOT(ISERROR(SEARCH("ad_Sur (CVS)",D153)))</formula>
    </cfRule>
    <cfRule type="containsText" dxfId="1884" priority="1334" operator="containsText" text="ad_Sur (Peds)">
      <formula>NOT(ISERROR(SEARCH("ad_Sur (Peds)",D153)))</formula>
    </cfRule>
    <cfRule type="containsText" dxfId="1883" priority="1335" operator="containsText" text="ad_Sur (CRS)">
      <formula>NOT(ISERROR(SEARCH("ad_Sur (CRS)",D153)))</formula>
    </cfRule>
    <cfRule type="containsText" dxfId="1882" priority="1336" operator="containsText" text="ad_Sur (GU)">
      <formula>NOT(ISERROR(SEARCH("ad_Sur (GU)",D153)))</formula>
    </cfRule>
    <cfRule type="containsText" dxfId="1881" priority="1337" operator="containsText" text="ad_Sur (NS)">
      <formula>NOT(ISERROR(SEARCH("ad_Sur (NS)",D153)))</formula>
    </cfRule>
    <cfRule type="containsText" dxfId="1880" priority="1338" operator="containsText" text="ad_Sur (GS)">
      <formula>NOT(ISERROR(SEARCH("ad_Sur (GS)",D153)))</formula>
    </cfRule>
    <cfRule type="containsText" dxfId="1879" priority="1339" operator="containsText" text="ad_Im (Inf)">
      <formula>NOT(ISERROR(SEARCH("ad_Im (Inf)",D153)))</formula>
    </cfRule>
    <cfRule type="containsText" dxfId="1878" priority="1340" operator="containsText" text="ad_IM(AIR)">
      <formula>NOT(ISERROR(SEARCH("ad_IM(AIR)",D153)))</formula>
    </cfRule>
    <cfRule type="containsText" dxfId="1877" priority="1341" operator="containsText" text="Oncology">
      <formula>NOT(ISERROR(SEARCH("Oncology",D153)))</formula>
    </cfRule>
    <cfRule type="containsText" dxfId="1876" priority="1342" operator="containsText" text="ad_CV">
      <formula>NOT(ISERROR(SEARCH("ad_CV",D153)))</formula>
    </cfRule>
    <cfRule type="containsText" dxfId="1875" priority="1343" operator="containsText" text="Derm">
      <formula>NOT(ISERROR(SEARCH("Derm",D153)))</formula>
    </cfRule>
    <cfRule type="containsText" dxfId="1874" priority="1344" operator="containsText" text="Image">
      <formula>NOT(ISERROR(SEARCH("Image",D153)))</formula>
    </cfRule>
    <cfRule type="containsText" dxfId="1873" priority="1345" operator="containsText" text="ICU">
      <formula>NOT(ISERROR(SEARCH("ICU",D153)))</formula>
    </cfRule>
    <cfRule type="containsText" dxfId="1872" priority="1346" operator="containsText" text="Radiation">
      <formula>NOT(ISERROR(SEARCH("Radiation",D153)))</formula>
    </cfRule>
    <cfRule type="containsText" dxfId="1871" priority="1347" operator="containsText" text="Nuclear">
      <formula>NOT(ISERROR(SEARCH("Nuclear",D153)))</formula>
    </cfRule>
    <cfRule type="containsText" dxfId="1870" priority="1348" operator="containsText" text="Reha">
      <formula>NOT(ISERROR(SEARCH("Reha",D153)))</formula>
    </cfRule>
    <cfRule type="containsText" dxfId="1869" priority="1349" operator="containsText" text="Neuro">
      <formula>NOT(ISERROR(SEARCH("Neuro",D153)))</formula>
    </cfRule>
    <cfRule type="containsText" dxfId="1868" priority="1350" operator="containsText" text="ENT">
      <formula>NOT(ISERROR(SEARCH("ENT",D153)))</formula>
    </cfRule>
    <cfRule type="containsText" dxfId="1867" priority="1351" operator="containsText" text="OPH">
      <formula>NOT(ISERROR(SEARCH("OPH",D153)))</formula>
    </cfRule>
    <cfRule type="containsText" dxfId="1866" priority="1352" operator="containsText" text="Anes">
      <formula>NOT(ISERROR(SEARCH("Anes",D153)))</formula>
    </cfRule>
    <cfRule type="containsText" dxfId="1865" priority="1353" operator="containsText" text="ad_Im (Meta)">
      <formula>NOT(ISERROR(SEARCH("ad_Im (Meta)",D153)))</formula>
    </cfRule>
    <cfRule type="containsText" dxfId="1864" priority="1354" operator="containsText" text="Apatho">
      <formula>NOT(ISERROR(SEARCH("Apatho",D153)))</formula>
    </cfRule>
  </conditionalFormatting>
  <conditionalFormatting sqref="D161:D169">
    <cfRule type="cellIs" dxfId="1863" priority="1324" operator="equal">
      <formula>$V$1</formula>
    </cfRule>
  </conditionalFormatting>
  <conditionalFormatting sqref="D167">
    <cfRule type="cellIs" dxfId="1862" priority="1293" operator="equal">
      <formula>$V$1</formula>
    </cfRule>
  </conditionalFormatting>
  <conditionalFormatting sqref="D169">
    <cfRule type="cellIs" dxfId="1861" priority="1292" operator="equal">
      <formula>$V$1</formula>
    </cfRule>
  </conditionalFormatting>
  <conditionalFormatting sqref="D164">
    <cfRule type="cellIs" dxfId="1860" priority="1291" operator="equal">
      <formula>$V$1</formula>
    </cfRule>
  </conditionalFormatting>
  <conditionalFormatting sqref="D170:D172">
    <cfRule type="containsText" dxfId="1859" priority="1259" operator="containsText" text="Ped">
      <formula>NOT(ISERROR(SEARCH("Ped",D170)))</formula>
    </cfRule>
    <cfRule type="containsText" dxfId="1858" priority="1260" operator="containsText" text="OBGYN">
      <formula>NOT(ISERROR(SEARCH("OBGYN",D170)))</formula>
    </cfRule>
    <cfRule type="containsText" dxfId="1857" priority="1261" operator="containsText" text="ER">
      <formula>NOT(ISERROR(SEARCH("ER",D170)))</formula>
    </cfRule>
    <cfRule type="containsText" dxfId="1856" priority="1262" operator="containsText" text="PSY">
      <formula>NOT(ISERROR(SEARCH("PSY",D170)))</formula>
    </cfRule>
    <cfRule type="containsText" dxfId="1855" priority="1263" operator="containsText" text="ad_Fam">
      <formula>NOT(ISERROR(SEARCH("ad_Fam",D170)))</formula>
    </cfRule>
    <cfRule type="containsText" dxfId="1854" priority="1264" operator="containsText" text="PS">
      <formula>NOT(ISERROR(SEARCH("PS",D170)))</formula>
    </cfRule>
    <cfRule type="containsText" dxfId="1853" priority="1265" operator="containsText" text="Ortho">
      <formula>NOT(ISERROR(SEARCH("Ortho",D170)))</formula>
    </cfRule>
    <cfRule type="containsText" dxfId="1852" priority="1266" operator="containsText" text="ad_Sur (CS)">
      <formula>NOT(ISERROR(SEARCH("ad_Sur (CS)",D170)))</formula>
    </cfRule>
    <cfRule type="containsText" dxfId="1851" priority="1267" operator="containsText" text="ad_Sur (CVS)">
      <formula>NOT(ISERROR(SEARCH("ad_Sur (CVS)",D170)))</formula>
    </cfRule>
    <cfRule type="containsText" dxfId="1850" priority="1268" operator="containsText" text="ad_Sur (Peds)">
      <formula>NOT(ISERROR(SEARCH("ad_Sur (Peds)",D170)))</formula>
    </cfRule>
    <cfRule type="containsText" dxfId="1849" priority="1269" operator="containsText" text="ad_Sur (CRS)">
      <formula>NOT(ISERROR(SEARCH("ad_Sur (CRS)",D170)))</formula>
    </cfRule>
    <cfRule type="containsText" dxfId="1848" priority="1270" operator="containsText" text="ad_Sur (GU)">
      <formula>NOT(ISERROR(SEARCH("ad_Sur (GU)",D170)))</formula>
    </cfRule>
    <cfRule type="containsText" dxfId="1847" priority="1271" operator="containsText" text="ad_Sur (NS)">
      <formula>NOT(ISERROR(SEARCH("ad_Sur (NS)",D170)))</formula>
    </cfRule>
    <cfRule type="containsText" dxfId="1846" priority="1272" operator="containsText" text="ad_Sur (GS)">
      <formula>NOT(ISERROR(SEARCH("ad_Sur (GS)",D170)))</formula>
    </cfRule>
    <cfRule type="containsText" dxfId="1845" priority="1273" operator="containsText" text="ad_Im (Inf)">
      <formula>NOT(ISERROR(SEARCH("ad_Im (Inf)",D170)))</formula>
    </cfRule>
    <cfRule type="containsText" dxfId="1844" priority="1274" operator="containsText" text="ad_IM(AIR)">
      <formula>NOT(ISERROR(SEARCH("ad_IM(AIR)",D170)))</formula>
    </cfRule>
    <cfRule type="containsText" dxfId="1843" priority="1275" operator="containsText" text="Oncology">
      <formula>NOT(ISERROR(SEARCH("Oncology",D170)))</formula>
    </cfRule>
    <cfRule type="containsText" dxfId="1842" priority="1276" operator="containsText" text="ad_CV">
      <formula>NOT(ISERROR(SEARCH("ad_CV",D170)))</formula>
    </cfRule>
    <cfRule type="containsText" dxfId="1841" priority="1277" operator="containsText" text="Derm">
      <formula>NOT(ISERROR(SEARCH("Derm",D170)))</formula>
    </cfRule>
    <cfRule type="containsText" dxfId="1840" priority="1278" operator="containsText" text="Image">
      <formula>NOT(ISERROR(SEARCH("Image",D170)))</formula>
    </cfRule>
    <cfRule type="containsText" dxfId="1839" priority="1279" operator="containsText" text="ICU">
      <formula>NOT(ISERROR(SEARCH("ICU",D170)))</formula>
    </cfRule>
    <cfRule type="containsText" dxfId="1838" priority="1280" operator="containsText" text="Radiation">
      <formula>NOT(ISERROR(SEARCH("Radiation",D170)))</formula>
    </cfRule>
    <cfRule type="containsText" dxfId="1837" priority="1281" operator="containsText" text="Nuclear">
      <formula>NOT(ISERROR(SEARCH("Nuclear",D170)))</formula>
    </cfRule>
    <cfRule type="containsText" dxfId="1836" priority="1282" operator="containsText" text="Reha">
      <formula>NOT(ISERROR(SEARCH("Reha",D170)))</formula>
    </cfRule>
    <cfRule type="containsText" dxfId="1835" priority="1283" operator="containsText" text="Neuro">
      <formula>NOT(ISERROR(SEARCH("Neuro",D170)))</formula>
    </cfRule>
    <cfRule type="containsText" dxfId="1834" priority="1284" operator="containsText" text="ENT">
      <formula>NOT(ISERROR(SEARCH("ENT",D170)))</formula>
    </cfRule>
    <cfRule type="containsText" dxfId="1833" priority="1285" operator="containsText" text="OPH">
      <formula>NOT(ISERROR(SEARCH("OPH",D170)))</formula>
    </cfRule>
    <cfRule type="containsText" dxfId="1832" priority="1286" operator="containsText" text="Anes">
      <formula>NOT(ISERROR(SEARCH("Anes",D170)))</formula>
    </cfRule>
    <cfRule type="containsText" dxfId="1831" priority="1287" operator="containsText" text="ad_Im (Meta)">
      <formula>NOT(ISERROR(SEARCH("ad_Im (Meta)",D170)))</formula>
    </cfRule>
    <cfRule type="containsText" dxfId="1830" priority="1288" operator="containsText" text="Apatho">
      <formula>NOT(ISERROR(SEARCH("Apatho",D170)))</formula>
    </cfRule>
  </conditionalFormatting>
  <conditionalFormatting sqref="D173">
    <cfRule type="containsText" dxfId="1829" priority="1229" operator="containsText" text="Ped">
      <formula>NOT(ISERROR(SEARCH("Ped",D173)))</formula>
    </cfRule>
    <cfRule type="containsText" dxfId="1828" priority="1230" operator="containsText" text="OBGYN">
      <formula>NOT(ISERROR(SEARCH("OBGYN",D173)))</formula>
    </cfRule>
    <cfRule type="containsText" dxfId="1827" priority="1231" operator="containsText" text="ER">
      <formula>NOT(ISERROR(SEARCH("ER",D173)))</formula>
    </cfRule>
    <cfRule type="containsText" dxfId="1826" priority="1232" operator="containsText" text="PSY">
      <formula>NOT(ISERROR(SEARCH("PSY",D173)))</formula>
    </cfRule>
    <cfRule type="containsText" dxfId="1825" priority="1233" operator="containsText" text="ad_Fam">
      <formula>NOT(ISERROR(SEARCH("ad_Fam",D173)))</formula>
    </cfRule>
    <cfRule type="containsText" dxfId="1824" priority="1234" operator="containsText" text="PS">
      <formula>NOT(ISERROR(SEARCH("PS",D173)))</formula>
    </cfRule>
    <cfRule type="containsText" dxfId="1823" priority="1235" operator="containsText" text="Ortho">
      <formula>NOT(ISERROR(SEARCH("Ortho",D173)))</formula>
    </cfRule>
    <cfRule type="containsText" dxfId="1822" priority="1236" operator="containsText" text="ad_Sur (CS)">
      <formula>NOT(ISERROR(SEARCH("ad_Sur (CS)",D173)))</formula>
    </cfRule>
    <cfRule type="containsText" dxfId="1821" priority="1237" operator="containsText" text="ad_Sur (CVS)">
      <formula>NOT(ISERROR(SEARCH("ad_Sur (CVS)",D173)))</formula>
    </cfRule>
    <cfRule type="containsText" dxfId="1820" priority="1238" operator="containsText" text="ad_Sur (Peds)">
      <formula>NOT(ISERROR(SEARCH("ad_Sur (Peds)",D173)))</formula>
    </cfRule>
    <cfRule type="containsText" dxfId="1819" priority="1239" operator="containsText" text="ad_Sur (CRS)">
      <formula>NOT(ISERROR(SEARCH("ad_Sur (CRS)",D173)))</formula>
    </cfRule>
    <cfRule type="containsText" dxfId="1818" priority="1240" operator="containsText" text="ad_Sur (GU)">
      <formula>NOT(ISERROR(SEARCH("ad_Sur (GU)",D173)))</formula>
    </cfRule>
    <cfRule type="containsText" dxfId="1817" priority="1241" operator="containsText" text="ad_Sur (NS)">
      <formula>NOT(ISERROR(SEARCH("ad_Sur (NS)",D173)))</formula>
    </cfRule>
    <cfRule type="containsText" dxfId="1816" priority="1242" operator="containsText" text="ad_Sur (GS)">
      <formula>NOT(ISERROR(SEARCH("ad_Sur (GS)",D173)))</formula>
    </cfRule>
    <cfRule type="containsText" dxfId="1815" priority="1243" operator="containsText" text="ad_Im (Inf)">
      <formula>NOT(ISERROR(SEARCH("ad_Im (Inf)",D173)))</formula>
    </cfRule>
    <cfRule type="containsText" dxfId="1814" priority="1244" operator="containsText" text="ad_IM(AIR)">
      <formula>NOT(ISERROR(SEARCH("ad_IM(AIR)",D173)))</formula>
    </cfRule>
    <cfRule type="containsText" dxfId="1813" priority="1245" operator="containsText" text="Oncology">
      <formula>NOT(ISERROR(SEARCH("Oncology",D173)))</formula>
    </cfRule>
    <cfRule type="containsText" dxfId="1812" priority="1246" operator="containsText" text="ad_CV">
      <formula>NOT(ISERROR(SEARCH("ad_CV",D173)))</formula>
    </cfRule>
    <cfRule type="containsText" dxfId="1811" priority="1247" operator="containsText" text="Derm">
      <formula>NOT(ISERROR(SEARCH("Derm",D173)))</formula>
    </cfRule>
    <cfRule type="containsText" dxfId="1810" priority="1248" operator="containsText" text="Image">
      <formula>NOT(ISERROR(SEARCH("Image",D173)))</formula>
    </cfRule>
    <cfRule type="containsText" dxfId="1809" priority="1249" operator="containsText" text="ICU">
      <formula>NOT(ISERROR(SEARCH("ICU",D173)))</formula>
    </cfRule>
    <cfRule type="containsText" dxfId="1808" priority="1250" operator="containsText" text="Radiation">
      <formula>NOT(ISERROR(SEARCH("Radiation",D173)))</formula>
    </cfRule>
    <cfRule type="containsText" dxfId="1807" priority="1251" operator="containsText" text="Nuclear">
      <formula>NOT(ISERROR(SEARCH("Nuclear",D173)))</formula>
    </cfRule>
    <cfRule type="containsText" dxfId="1806" priority="1252" operator="containsText" text="Reha">
      <formula>NOT(ISERROR(SEARCH("Reha",D173)))</formula>
    </cfRule>
    <cfRule type="containsText" dxfId="1805" priority="1253" operator="containsText" text="Neuro">
      <formula>NOT(ISERROR(SEARCH("Neuro",D173)))</formula>
    </cfRule>
    <cfRule type="containsText" dxfId="1804" priority="1254" operator="containsText" text="ENT">
      <formula>NOT(ISERROR(SEARCH("ENT",D173)))</formula>
    </cfRule>
    <cfRule type="containsText" dxfId="1803" priority="1255" operator="containsText" text="OPH">
      <formula>NOT(ISERROR(SEARCH("OPH",D173)))</formula>
    </cfRule>
    <cfRule type="containsText" dxfId="1802" priority="1256" operator="containsText" text="Anes">
      <formula>NOT(ISERROR(SEARCH("Anes",D173)))</formula>
    </cfRule>
    <cfRule type="containsText" dxfId="1801" priority="1257" operator="containsText" text="ad_Im (Meta)">
      <formula>NOT(ISERROR(SEARCH("ad_Im (Meta)",D173)))</formula>
    </cfRule>
    <cfRule type="containsText" dxfId="1800" priority="1258" operator="containsText" text="Apatho">
      <formula>NOT(ISERROR(SEARCH("Apatho",D173)))</formula>
    </cfRule>
  </conditionalFormatting>
  <conditionalFormatting sqref="D174">
    <cfRule type="containsText" dxfId="1799" priority="1199" operator="containsText" text="Ped">
      <formula>NOT(ISERROR(SEARCH("Ped",D174)))</formula>
    </cfRule>
    <cfRule type="containsText" dxfId="1798" priority="1200" operator="containsText" text="OBGYN">
      <formula>NOT(ISERROR(SEARCH("OBGYN",D174)))</formula>
    </cfRule>
    <cfRule type="containsText" dxfId="1797" priority="1201" operator="containsText" text="ER">
      <formula>NOT(ISERROR(SEARCH("ER",D174)))</formula>
    </cfRule>
    <cfRule type="containsText" dxfId="1796" priority="1202" operator="containsText" text="PSY">
      <formula>NOT(ISERROR(SEARCH("PSY",D174)))</formula>
    </cfRule>
    <cfRule type="containsText" dxfId="1795" priority="1203" operator="containsText" text="ad_Fam">
      <formula>NOT(ISERROR(SEARCH("ad_Fam",D174)))</formula>
    </cfRule>
    <cfRule type="containsText" dxfId="1794" priority="1204" operator="containsText" text="PS">
      <formula>NOT(ISERROR(SEARCH("PS",D174)))</formula>
    </cfRule>
    <cfRule type="containsText" dxfId="1793" priority="1205" operator="containsText" text="Ortho">
      <formula>NOT(ISERROR(SEARCH("Ortho",D174)))</formula>
    </cfRule>
    <cfRule type="containsText" dxfId="1792" priority="1206" operator="containsText" text="ad_Sur (CS)">
      <formula>NOT(ISERROR(SEARCH("ad_Sur (CS)",D174)))</formula>
    </cfRule>
    <cfRule type="containsText" dxfId="1791" priority="1207" operator="containsText" text="ad_Sur (CVS)">
      <formula>NOT(ISERROR(SEARCH("ad_Sur (CVS)",D174)))</formula>
    </cfRule>
    <cfRule type="containsText" dxfId="1790" priority="1208" operator="containsText" text="ad_Sur (Peds)">
      <formula>NOT(ISERROR(SEARCH("ad_Sur (Peds)",D174)))</formula>
    </cfRule>
    <cfRule type="containsText" dxfId="1789" priority="1209" operator="containsText" text="ad_Sur (CRS)">
      <formula>NOT(ISERROR(SEARCH("ad_Sur (CRS)",D174)))</formula>
    </cfRule>
    <cfRule type="containsText" dxfId="1788" priority="1210" operator="containsText" text="ad_Sur (GU)">
      <formula>NOT(ISERROR(SEARCH("ad_Sur (GU)",D174)))</formula>
    </cfRule>
    <cfRule type="containsText" dxfId="1787" priority="1211" operator="containsText" text="ad_Sur (NS)">
      <formula>NOT(ISERROR(SEARCH("ad_Sur (NS)",D174)))</formula>
    </cfRule>
    <cfRule type="containsText" dxfId="1786" priority="1212" operator="containsText" text="ad_Sur (GS)">
      <formula>NOT(ISERROR(SEARCH("ad_Sur (GS)",D174)))</formula>
    </cfRule>
    <cfRule type="containsText" dxfId="1785" priority="1213" operator="containsText" text="ad_Im (Inf)">
      <formula>NOT(ISERROR(SEARCH("ad_Im (Inf)",D174)))</formula>
    </cfRule>
    <cfRule type="containsText" dxfId="1784" priority="1214" operator="containsText" text="ad_IM(AIR)">
      <formula>NOT(ISERROR(SEARCH("ad_IM(AIR)",D174)))</formula>
    </cfRule>
    <cfRule type="containsText" dxfId="1783" priority="1215" operator="containsText" text="Oncology">
      <formula>NOT(ISERROR(SEARCH("Oncology",D174)))</formula>
    </cfRule>
    <cfRule type="containsText" dxfId="1782" priority="1216" operator="containsText" text="ad_CV">
      <formula>NOT(ISERROR(SEARCH("ad_CV",D174)))</formula>
    </cfRule>
    <cfRule type="containsText" dxfId="1781" priority="1217" operator="containsText" text="Derm">
      <formula>NOT(ISERROR(SEARCH("Derm",D174)))</formula>
    </cfRule>
    <cfRule type="containsText" dxfId="1780" priority="1218" operator="containsText" text="Image">
      <formula>NOT(ISERROR(SEARCH("Image",D174)))</formula>
    </cfRule>
    <cfRule type="containsText" dxfId="1779" priority="1219" operator="containsText" text="ICU">
      <formula>NOT(ISERROR(SEARCH("ICU",D174)))</formula>
    </cfRule>
    <cfRule type="containsText" dxfId="1778" priority="1220" operator="containsText" text="Radiation">
      <formula>NOT(ISERROR(SEARCH("Radiation",D174)))</formula>
    </cfRule>
    <cfRule type="containsText" dxfId="1777" priority="1221" operator="containsText" text="Nuclear">
      <formula>NOT(ISERROR(SEARCH("Nuclear",D174)))</formula>
    </cfRule>
    <cfRule type="containsText" dxfId="1776" priority="1222" operator="containsText" text="Reha">
      <formula>NOT(ISERROR(SEARCH("Reha",D174)))</formula>
    </cfRule>
    <cfRule type="containsText" dxfId="1775" priority="1223" operator="containsText" text="Neuro">
      <formula>NOT(ISERROR(SEARCH("Neuro",D174)))</formula>
    </cfRule>
    <cfRule type="containsText" dxfId="1774" priority="1224" operator="containsText" text="ENT">
      <formula>NOT(ISERROR(SEARCH("ENT",D174)))</formula>
    </cfRule>
    <cfRule type="containsText" dxfId="1773" priority="1225" operator="containsText" text="OPH">
      <formula>NOT(ISERROR(SEARCH("OPH",D174)))</formula>
    </cfRule>
    <cfRule type="containsText" dxfId="1772" priority="1226" operator="containsText" text="Anes">
      <formula>NOT(ISERROR(SEARCH("Anes",D174)))</formula>
    </cfRule>
    <cfRule type="containsText" dxfId="1771" priority="1227" operator="containsText" text="ad_Im (Meta)">
      <formula>NOT(ISERROR(SEARCH("ad_Im (Meta)",D174)))</formula>
    </cfRule>
    <cfRule type="containsText" dxfId="1770" priority="1228" operator="containsText" text="Apatho">
      <formula>NOT(ISERROR(SEARCH("Apatho",D174)))</formula>
    </cfRule>
  </conditionalFormatting>
  <conditionalFormatting sqref="D175:D177">
    <cfRule type="cellIs" dxfId="1769" priority="1198" operator="equal">
      <formula>$V$1</formula>
    </cfRule>
  </conditionalFormatting>
  <conditionalFormatting sqref="D178:D180">
    <cfRule type="containsText" dxfId="1768" priority="1136" operator="containsText" text="Ped">
      <formula>NOT(ISERROR(SEARCH("Ped",D178)))</formula>
    </cfRule>
    <cfRule type="containsText" dxfId="1767" priority="1137" operator="containsText" text="OBGYN">
      <formula>NOT(ISERROR(SEARCH("OBGYN",D178)))</formula>
    </cfRule>
    <cfRule type="containsText" dxfId="1766" priority="1138" operator="containsText" text="ER">
      <formula>NOT(ISERROR(SEARCH("ER",D178)))</formula>
    </cfRule>
    <cfRule type="containsText" dxfId="1765" priority="1139" operator="containsText" text="PSY">
      <formula>NOT(ISERROR(SEARCH("PSY",D178)))</formula>
    </cfRule>
    <cfRule type="containsText" dxfId="1764" priority="1140" operator="containsText" text="ad_Fam">
      <formula>NOT(ISERROR(SEARCH("ad_Fam",D178)))</formula>
    </cfRule>
    <cfRule type="containsText" dxfId="1763" priority="1141" operator="containsText" text="PS">
      <formula>NOT(ISERROR(SEARCH("PS",D178)))</formula>
    </cfRule>
    <cfRule type="containsText" dxfId="1762" priority="1142" operator="containsText" text="Ortho">
      <formula>NOT(ISERROR(SEARCH("Ortho",D178)))</formula>
    </cfRule>
    <cfRule type="containsText" dxfId="1761" priority="1143" operator="containsText" text="ad_Sur (CS)">
      <formula>NOT(ISERROR(SEARCH("ad_Sur (CS)",D178)))</formula>
    </cfRule>
    <cfRule type="containsText" dxfId="1760" priority="1144" operator="containsText" text="ad_Sur (CVS)">
      <formula>NOT(ISERROR(SEARCH("ad_Sur (CVS)",D178)))</formula>
    </cfRule>
    <cfRule type="containsText" dxfId="1759" priority="1145" operator="containsText" text="ad_Sur (Peds)">
      <formula>NOT(ISERROR(SEARCH("ad_Sur (Peds)",D178)))</formula>
    </cfRule>
    <cfRule type="containsText" dxfId="1758" priority="1146" operator="containsText" text="ad_Sur (CRS)">
      <formula>NOT(ISERROR(SEARCH("ad_Sur (CRS)",D178)))</formula>
    </cfRule>
    <cfRule type="containsText" dxfId="1757" priority="1147" operator="containsText" text="ad_Sur (GU)">
      <formula>NOT(ISERROR(SEARCH("ad_Sur (GU)",D178)))</formula>
    </cfRule>
    <cfRule type="containsText" dxfId="1756" priority="1148" operator="containsText" text="ad_Sur (NS)">
      <formula>NOT(ISERROR(SEARCH("ad_Sur (NS)",D178)))</formula>
    </cfRule>
    <cfRule type="containsText" dxfId="1755" priority="1149" operator="containsText" text="ad_Sur (GS)">
      <formula>NOT(ISERROR(SEARCH("ad_Sur (GS)",D178)))</formula>
    </cfRule>
    <cfRule type="containsText" dxfId="1754" priority="1150" operator="containsText" text="ad_Im (Inf)">
      <formula>NOT(ISERROR(SEARCH("ad_Im (Inf)",D178)))</formula>
    </cfRule>
    <cfRule type="containsText" dxfId="1753" priority="1151" operator="containsText" text="ad_IM(AIR)">
      <formula>NOT(ISERROR(SEARCH("ad_IM(AIR)",D178)))</formula>
    </cfRule>
    <cfRule type="containsText" dxfId="1752" priority="1152" operator="containsText" text="Oncology">
      <formula>NOT(ISERROR(SEARCH("Oncology",D178)))</formula>
    </cfRule>
    <cfRule type="containsText" dxfId="1751" priority="1153" operator="containsText" text="ad_CV">
      <formula>NOT(ISERROR(SEARCH("ad_CV",D178)))</formula>
    </cfRule>
    <cfRule type="containsText" dxfId="1750" priority="1154" operator="containsText" text="Derm">
      <formula>NOT(ISERROR(SEARCH("Derm",D178)))</formula>
    </cfRule>
    <cfRule type="containsText" dxfId="1749" priority="1155" operator="containsText" text="Image">
      <formula>NOT(ISERROR(SEARCH("Image",D178)))</formula>
    </cfRule>
    <cfRule type="containsText" dxfId="1748" priority="1156" operator="containsText" text="ICU">
      <formula>NOT(ISERROR(SEARCH("ICU",D178)))</formula>
    </cfRule>
    <cfRule type="containsText" dxfId="1747" priority="1157" operator="containsText" text="Radiation">
      <formula>NOT(ISERROR(SEARCH("Radiation",D178)))</formula>
    </cfRule>
    <cfRule type="containsText" dxfId="1746" priority="1158" operator="containsText" text="Nuclear">
      <formula>NOT(ISERROR(SEARCH("Nuclear",D178)))</formula>
    </cfRule>
    <cfRule type="containsText" dxfId="1745" priority="1159" operator="containsText" text="Reha">
      <formula>NOT(ISERROR(SEARCH("Reha",D178)))</formula>
    </cfRule>
    <cfRule type="containsText" dxfId="1744" priority="1160" operator="containsText" text="Neuro">
      <formula>NOT(ISERROR(SEARCH("Neuro",D178)))</formula>
    </cfRule>
    <cfRule type="containsText" dxfId="1743" priority="1161" operator="containsText" text="ENT">
      <formula>NOT(ISERROR(SEARCH("ENT",D178)))</formula>
    </cfRule>
    <cfRule type="containsText" dxfId="1742" priority="1162" operator="containsText" text="OPH">
      <formula>NOT(ISERROR(SEARCH("OPH",D178)))</formula>
    </cfRule>
    <cfRule type="containsText" dxfId="1741" priority="1163" operator="containsText" text="Anes">
      <formula>NOT(ISERROR(SEARCH("Anes",D178)))</formula>
    </cfRule>
    <cfRule type="containsText" dxfId="1740" priority="1164" operator="containsText" text="ad_Im (Meta)">
      <formula>NOT(ISERROR(SEARCH("ad_Im (Meta)",D178)))</formula>
    </cfRule>
    <cfRule type="containsText" dxfId="1739" priority="1165" operator="containsText" text="Apatho">
      <formula>NOT(ISERROR(SEARCH("Apatho",D178)))</formula>
    </cfRule>
  </conditionalFormatting>
  <conditionalFormatting sqref="D181">
    <cfRule type="containsText" dxfId="1738" priority="1106" operator="containsText" text="Ped">
      <formula>NOT(ISERROR(SEARCH("Ped",D181)))</formula>
    </cfRule>
    <cfRule type="containsText" dxfId="1737" priority="1107" operator="containsText" text="OBGYN">
      <formula>NOT(ISERROR(SEARCH("OBGYN",D181)))</formula>
    </cfRule>
    <cfRule type="containsText" dxfId="1736" priority="1108" operator="containsText" text="ER">
      <formula>NOT(ISERROR(SEARCH("ER",D181)))</formula>
    </cfRule>
    <cfRule type="containsText" dxfId="1735" priority="1109" operator="containsText" text="PSY">
      <formula>NOT(ISERROR(SEARCH("PSY",D181)))</formula>
    </cfRule>
    <cfRule type="containsText" dxfId="1734" priority="1110" operator="containsText" text="ad_Fam">
      <formula>NOT(ISERROR(SEARCH("ad_Fam",D181)))</formula>
    </cfRule>
    <cfRule type="containsText" dxfId="1733" priority="1111" operator="containsText" text="PS">
      <formula>NOT(ISERROR(SEARCH("PS",D181)))</formula>
    </cfRule>
    <cfRule type="containsText" dxfId="1732" priority="1112" operator="containsText" text="Ortho">
      <formula>NOT(ISERROR(SEARCH("Ortho",D181)))</formula>
    </cfRule>
    <cfRule type="containsText" dxfId="1731" priority="1113" operator="containsText" text="ad_Sur (CS)">
      <formula>NOT(ISERROR(SEARCH("ad_Sur (CS)",D181)))</formula>
    </cfRule>
    <cfRule type="containsText" dxfId="1730" priority="1114" operator="containsText" text="ad_Sur (CVS)">
      <formula>NOT(ISERROR(SEARCH("ad_Sur (CVS)",D181)))</formula>
    </cfRule>
    <cfRule type="containsText" dxfId="1729" priority="1115" operator="containsText" text="ad_Sur (Peds)">
      <formula>NOT(ISERROR(SEARCH("ad_Sur (Peds)",D181)))</formula>
    </cfRule>
    <cfRule type="containsText" dxfId="1728" priority="1116" operator="containsText" text="ad_Sur (CRS)">
      <formula>NOT(ISERROR(SEARCH("ad_Sur (CRS)",D181)))</formula>
    </cfRule>
    <cfRule type="containsText" dxfId="1727" priority="1117" operator="containsText" text="ad_Sur (GU)">
      <formula>NOT(ISERROR(SEARCH("ad_Sur (GU)",D181)))</formula>
    </cfRule>
    <cfRule type="containsText" dxfId="1726" priority="1118" operator="containsText" text="ad_Sur (NS)">
      <formula>NOT(ISERROR(SEARCH("ad_Sur (NS)",D181)))</formula>
    </cfRule>
    <cfRule type="containsText" dxfId="1725" priority="1119" operator="containsText" text="ad_Sur (GS)">
      <formula>NOT(ISERROR(SEARCH("ad_Sur (GS)",D181)))</formula>
    </cfRule>
    <cfRule type="containsText" dxfId="1724" priority="1120" operator="containsText" text="ad_Im (Inf)">
      <formula>NOT(ISERROR(SEARCH("ad_Im (Inf)",D181)))</formula>
    </cfRule>
    <cfRule type="containsText" dxfId="1723" priority="1121" operator="containsText" text="ad_IM(AIR)">
      <formula>NOT(ISERROR(SEARCH("ad_IM(AIR)",D181)))</formula>
    </cfRule>
    <cfRule type="containsText" dxfId="1722" priority="1122" operator="containsText" text="Oncology">
      <formula>NOT(ISERROR(SEARCH("Oncology",D181)))</formula>
    </cfRule>
    <cfRule type="containsText" dxfId="1721" priority="1123" operator="containsText" text="ad_CV">
      <formula>NOT(ISERROR(SEARCH("ad_CV",D181)))</formula>
    </cfRule>
    <cfRule type="containsText" dxfId="1720" priority="1124" operator="containsText" text="Derm">
      <formula>NOT(ISERROR(SEARCH("Derm",D181)))</formula>
    </cfRule>
    <cfRule type="containsText" dxfId="1719" priority="1125" operator="containsText" text="Image">
      <formula>NOT(ISERROR(SEARCH("Image",D181)))</formula>
    </cfRule>
    <cfRule type="containsText" dxfId="1718" priority="1126" operator="containsText" text="ICU">
      <formula>NOT(ISERROR(SEARCH("ICU",D181)))</formula>
    </cfRule>
    <cfRule type="containsText" dxfId="1717" priority="1127" operator="containsText" text="Radiation">
      <formula>NOT(ISERROR(SEARCH("Radiation",D181)))</formula>
    </cfRule>
    <cfRule type="containsText" dxfId="1716" priority="1128" operator="containsText" text="Nuclear">
      <formula>NOT(ISERROR(SEARCH("Nuclear",D181)))</formula>
    </cfRule>
    <cfRule type="containsText" dxfId="1715" priority="1129" operator="containsText" text="Reha">
      <formula>NOT(ISERROR(SEARCH("Reha",D181)))</formula>
    </cfRule>
    <cfRule type="containsText" dxfId="1714" priority="1130" operator="containsText" text="Neuro">
      <formula>NOT(ISERROR(SEARCH("Neuro",D181)))</formula>
    </cfRule>
    <cfRule type="containsText" dxfId="1713" priority="1131" operator="containsText" text="ENT">
      <formula>NOT(ISERROR(SEARCH("ENT",D181)))</formula>
    </cfRule>
    <cfRule type="containsText" dxfId="1712" priority="1132" operator="containsText" text="OPH">
      <formula>NOT(ISERROR(SEARCH("OPH",D181)))</formula>
    </cfRule>
    <cfRule type="containsText" dxfId="1711" priority="1133" operator="containsText" text="Anes">
      <formula>NOT(ISERROR(SEARCH("Anes",D181)))</formula>
    </cfRule>
    <cfRule type="containsText" dxfId="1710" priority="1134" operator="containsText" text="ad_Im (Meta)">
      <formula>NOT(ISERROR(SEARCH("ad_Im (Meta)",D181)))</formula>
    </cfRule>
    <cfRule type="containsText" dxfId="1709" priority="1135" operator="containsText" text="Apatho">
      <formula>NOT(ISERROR(SEARCH("Apatho",D181)))</formula>
    </cfRule>
  </conditionalFormatting>
  <conditionalFormatting sqref="D182">
    <cfRule type="containsText" dxfId="1708" priority="1076" operator="containsText" text="Ped">
      <formula>NOT(ISERROR(SEARCH("Ped",D182)))</formula>
    </cfRule>
    <cfRule type="containsText" dxfId="1707" priority="1077" operator="containsText" text="OBGYN">
      <formula>NOT(ISERROR(SEARCH("OBGYN",D182)))</formula>
    </cfRule>
    <cfRule type="containsText" dxfId="1706" priority="1078" operator="containsText" text="ER">
      <formula>NOT(ISERROR(SEARCH("ER",D182)))</formula>
    </cfRule>
    <cfRule type="containsText" dxfId="1705" priority="1079" operator="containsText" text="PSY">
      <formula>NOT(ISERROR(SEARCH("PSY",D182)))</formula>
    </cfRule>
    <cfRule type="containsText" dxfId="1704" priority="1080" operator="containsText" text="ad_Fam">
      <formula>NOT(ISERROR(SEARCH("ad_Fam",D182)))</formula>
    </cfRule>
    <cfRule type="containsText" dxfId="1703" priority="1081" operator="containsText" text="PS">
      <formula>NOT(ISERROR(SEARCH("PS",D182)))</formula>
    </cfRule>
    <cfRule type="containsText" dxfId="1702" priority="1082" operator="containsText" text="Ortho">
      <formula>NOT(ISERROR(SEARCH("Ortho",D182)))</formula>
    </cfRule>
    <cfRule type="containsText" dxfId="1701" priority="1083" operator="containsText" text="ad_Sur (CS)">
      <formula>NOT(ISERROR(SEARCH("ad_Sur (CS)",D182)))</formula>
    </cfRule>
    <cfRule type="containsText" dxfId="1700" priority="1084" operator="containsText" text="ad_Sur (CVS)">
      <formula>NOT(ISERROR(SEARCH("ad_Sur (CVS)",D182)))</formula>
    </cfRule>
    <cfRule type="containsText" dxfId="1699" priority="1085" operator="containsText" text="ad_Sur (Peds)">
      <formula>NOT(ISERROR(SEARCH("ad_Sur (Peds)",D182)))</formula>
    </cfRule>
    <cfRule type="containsText" dxfId="1698" priority="1086" operator="containsText" text="ad_Sur (CRS)">
      <formula>NOT(ISERROR(SEARCH("ad_Sur (CRS)",D182)))</formula>
    </cfRule>
    <cfRule type="containsText" dxfId="1697" priority="1087" operator="containsText" text="ad_Sur (GU)">
      <formula>NOT(ISERROR(SEARCH("ad_Sur (GU)",D182)))</formula>
    </cfRule>
    <cfRule type="containsText" dxfId="1696" priority="1088" operator="containsText" text="ad_Sur (NS)">
      <formula>NOT(ISERROR(SEARCH("ad_Sur (NS)",D182)))</formula>
    </cfRule>
    <cfRule type="containsText" dxfId="1695" priority="1089" operator="containsText" text="ad_Sur (GS)">
      <formula>NOT(ISERROR(SEARCH("ad_Sur (GS)",D182)))</formula>
    </cfRule>
    <cfRule type="containsText" dxfId="1694" priority="1090" operator="containsText" text="ad_Im (Inf)">
      <formula>NOT(ISERROR(SEARCH("ad_Im (Inf)",D182)))</formula>
    </cfRule>
    <cfRule type="containsText" dxfId="1693" priority="1091" operator="containsText" text="ad_IM(AIR)">
      <formula>NOT(ISERROR(SEARCH("ad_IM(AIR)",D182)))</formula>
    </cfRule>
    <cfRule type="containsText" dxfId="1692" priority="1092" operator="containsText" text="Oncology">
      <formula>NOT(ISERROR(SEARCH("Oncology",D182)))</formula>
    </cfRule>
    <cfRule type="containsText" dxfId="1691" priority="1093" operator="containsText" text="ad_CV">
      <formula>NOT(ISERROR(SEARCH("ad_CV",D182)))</formula>
    </cfRule>
    <cfRule type="containsText" dxfId="1690" priority="1094" operator="containsText" text="Derm">
      <formula>NOT(ISERROR(SEARCH("Derm",D182)))</formula>
    </cfRule>
    <cfRule type="containsText" dxfId="1689" priority="1095" operator="containsText" text="Image">
      <formula>NOT(ISERROR(SEARCH("Image",D182)))</formula>
    </cfRule>
    <cfRule type="containsText" dxfId="1688" priority="1096" operator="containsText" text="ICU">
      <formula>NOT(ISERROR(SEARCH("ICU",D182)))</formula>
    </cfRule>
    <cfRule type="containsText" dxfId="1687" priority="1097" operator="containsText" text="Radiation">
      <formula>NOT(ISERROR(SEARCH("Radiation",D182)))</formula>
    </cfRule>
    <cfRule type="containsText" dxfId="1686" priority="1098" operator="containsText" text="Nuclear">
      <formula>NOT(ISERROR(SEARCH("Nuclear",D182)))</formula>
    </cfRule>
    <cfRule type="containsText" dxfId="1685" priority="1099" operator="containsText" text="Reha">
      <formula>NOT(ISERROR(SEARCH("Reha",D182)))</formula>
    </cfRule>
    <cfRule type="containsText" dxfId="1684" priority="1100" operator="containsText" text="Neuro">
      <formula>NOT(ISERROR(SEARCH("Neuro",D182)))</formula>
    </cfRule>
    <cfRule type="containsText" dxfId="1683" priority="1101" operator="containsText" text="ENT">
      <formula>NOT(ISERROR(SEARCH("ENT",D182)))</formula>
    </cfRule>
    <cfRule type="containsText" dxfId="1682" priority="1102" operator="containsText" text="OPH">
      <formula>NOT(ISERROR(SEARCH("OPH",D182)))</formula>
    </cfRule>
    <cfRule type="containsText" dxfId="1681" priority="1103" operator="containsText" text="Anes">
      <formula>NOT(ISERROR(SEARCH("Anes",D182)))</formula>
    </cfRule>
    <cfRule type="containsText" dxfId="1680" priority="1104" operator="containsText" text="ad_Im (Meta)">
      <formula>NOT(ISERROR(SEARCH("ad_Im (Meta)",D182)))</formula>
    </cfRule>
    <cfRule type="containsText" dxfId="1679" priority="1105" operator="containsText" text="Apatho">
      <formula>NOT(ISERROR(SEARCH("Apatho",D182)))</formula>
    </cfRule>
  </conditionalFormatting>
  <conditionalFormatting sqref="D183:D196">
    <cfRule type="cellIs" dxfId="1678" priority="1075" operator="equal">
      <formula>$V$1</formula>
    </cfRule>
  </conditionalFormatting>
  <conditionalFormatting sqref="D190">
    <cfRule type="cellIs" dxfId="1677" priority="1044" operator="equal">
      <formula>$V$1</formula>
    </cfRule>
  </conditionalFormatting>
  <conditionalFormatting sqref="D188">
    <cfRule type="cellIs" dxfId="1676" priority="1043" operator="equal">
      <formula>$V$1</formula>
    </cfRule>
  </conditionalFormatting>
  <conditionalFormatting sqref="D197:D204">
    <cfRule type="containsText" dxfId="1675" priority="1011" operator="containsText" text="Ped">
      <formula>NOT(ISERROR(SEARCH("Ped",D197)))</formula>
    </cfRule>
    <cfRule type="containsText" dxfId="1674" priority="1012" operator="containsText" text="OBGYN">
      <formula>NOT(ISERROR(SEARCH("OBGYN",D197)))</formula>
    </cfRule>
    <cfRule type="containsText" dxfId="1673" priority="1013" operator="containsText" text="ER">
      <formula>NOT(ISERROR(SEARCH("ER",D197)))</formula>
    </cfRule>
    <cfRule type="containsText" dxfId="1672" priority="1014" operator="containsText" text="PSY">
      <formula>NOT(ISERROR(SEARCH("PSY",D197)))</formula>
    </cfRule>
    <cfRule type="containsText" dxfId="1671" priority="1015" operator="containsText" text="ad_Fam">
      <formula>NOT(ISERROR(SEARCH("ad_Fam",D197)))</formula>
    </cfRule>
    <cfRule type="containsText" dxfId="1670" priority="1016" operator="containsText" text="PS">
      <formula>NOT(ISERROR(SEARCH("PS",D197)))</formula>
    </cfRule>
    <cfRule type="containsText" dxfId="1669" priority="1017" operator="containsText" text="Ortho">
      <formula>NOT(ISERROR(SEARCH("Ortho",D197)))</formula>
    </cfRule>
    <cfRule type="containsText" dxfId="1668" priority="1018" operator="containsText" text="ad_Sur (CS)">
      <formula>NOT(ISERROR(SEARCH("ad_Sur (CS)",D197)))</formula>
    </cfRule>
    <cfRule type="containsText" dxfId="1667" priority="1019" operator="containsText" text="ad_Sur (CVS)">
      <formula>NOT(ISERROR(SEARCH("ad_Sur (CVS)",D197)))</formula>
    </cfRule>
    <cfRule type="containsText" dxfId="1666" priority="1020" operator="containsText" text="ad_Sur (Peds)">
      <formula>NOT(ISERROR(SEARCH("ad_Sur (Peds)",D197)))</formula>
    </cfRule>
    <cfRule type="containsText" dxfId="1665" priority="1021" operator="containsText" text="ad_Sur (CRS)">
      <formula>NOT(ISERROR(SEARCH("ad_Sur (CRS)",D197)))</formula>
    </cfRule>
    <cfRule type="containsText" dxfId="1664" priority="1022" operator="containsText" text="ad_Sur (GU)">
      <formula>NOT(ISERROR(SEARCH("ad_Sur (GU)",D197)))</formula>
    </cfRule>
    <cfRule type="containsText" dxfId="1663" priority="1023" operator="containsText" text="ad_Sur (NS)">
      <formula>NOT(ISERROR(SEARCH("ad_Sur (NS)",D197)))</formula>
    </cfRule>
    <cfRule type="containsText" dxfId="1662" priority="1024" operator="containsText" text="ad_Sur (GS)">
      <formula>NOT(ISERROR(SEARCH("ad_Sur (GS)",D197)))</formula>
    </cfRule>
    <cfRule type="containsText" dxfId="1661" priority="1025" operator="containsText" text="ad_Im (Inf)">
      <formula>NOT(ISERROR(SEARCH("ad_Im (Inf)",D197)))</formula>
    </cfRule>
    <cfRule type="containsText" dxfId="1660" priority="1026" operator="containsText" text="ad_IM(AIR)">
      <formula>NOT(ISERROR(SEARCH("ad_IM(AIR)",D197)))</formula>
    </cfRule>
    <cfRule type="containsText" dxfId="1659" priority="1027" operator="containsText" text="Oncology">
      <formula>NOT(ISERROR(SEARCH("Oncology",D197)))</formula>
    </cfRule>
    <cfRule type="containsText" dxfId="1658" priority="1028" operator="containsText" text="ad_CV">
      <formula>NOT(ISERROR(SEARCH("ad_CV",D197)))</formula>
    </cfRule>
    <cfRule type="containsText" dxfId="1657" priority="1029" operator="containsText" text="Derm">
      <formula>NOT(ISERROR(SEARCH("Derm",D197)))</formula>
    </cfRule>
    <cfRule type="containsText" dxfId="1656" priority="1030" operator="containsText" text="Image">
      <formula>NOT(ISERROR(SEARCH("Image",D197)))</formula>
    </cfRule>
    <cfRule type="containsText" dxfId="1655" priority="1031" operator="containsText" text="ICU">
      <formula>NOT(ISERROR(SEARCH("ICU",D197)))</formula>
    </cfRule>
    <cfRule type="containsText" dxfId="1654" priority="1032" operator="containsText" text="Radiation">
      <formula>NOT(ISERROR(SEARCH("Radiation",D197)))</formula>
    </cfRule>
    <cfRule type="containsText" dxfId="1653" priority="1033" operator="containsText" text="Nuclear">
      <formula>NOT(ISERROR(SEARCH("Nuclear",D197)))</formula>
    </cfRule>
    <cfRule type="containsText" dxfId="1652" priority="1034" operator="containsText" text="Reha">
      <formula>NOT(ISERROR(SEARCH("Reha",D197)))</formula>
    </cfRule>
    <cfRule type="containsText" dxfId="1651" priority="1035" operator="containsText" text="Neuro">
      <formula>NOT(ISERROR(SEARCH("Neuro",D197)))</formula>
    </cfRule>
    <cfRule type="containsText" dxfId="1650" priority="1036" operator="containsText" text="ENT">
      <formula>NOT(ISERROR(SEARCH("ENT",D197)))</formula>
    </cfRule>
    <cfRule type="containsText" dxfId="1649" priority="1037" operator="containsText" text="OPH">
      <formula>NOT(ISERROR(SEARCH("OPH",D197)))</formula>
    </cfRule>
    <cfRule type="containsText" dxfId="1648" priority="1038" operator="containsText" text="Anes">
      <formula>NOT(ISERROR(SEARCH("Anes",D197)))</formula>
    </cfRule>
    <cfRule type="containsText" dxfId="1647" priority="1039" operator="containsText" text="ad_Im (Meta)">
      <formula>NOT(ISERROR(SEARCH("ad_Im (Meta)",D197)))</formula>
    </cfRule>
    <cfRule type="containsText" dxfId="1646" priority="1040" operator="containsText" text="Apatho">
      <formula>NOT(ISERROR(SEARCH("Apatho",D197)))</formula>
    </cfRule>
  </conditionalFormatting>
  <conditionalFormatting sqref="D205:D207">
    <cfRule type="cellIs" dxfId="1645" priority="1010" operator="equal">
      <formula>$V$1</formula>
    </cfRule>
  </conditionalFormatting>
  <conditionalFormatting sqref="D208:D210">
    <cfRule type="cellIs" dxfId="1644" priority="977" operator="equal">
      <formula>$V$1</formula>
    </cfRule>
  </conditionalFormatting>
  <conditionalFormatting sqref="D211:D213">
    <cfRule type="containsText" dxfId="1643" priority="915" operator="containsText" text="Ped">
      <formula>NOT(ISERROR(SEARCH("Ped",D211)))</formula>
    </cfRule>
    <cfRule type="containsText" dxfId="1642" priority="916" operator="containsText" text="OBGYN">
      <formula>NOT(ISERROR(SEARCH("OBGYN",D211)))</formula>
    </cfRule>
    <cfRule type="containsText" dxfId="1641" priority="917" operator="containsText" text="ER">
      <formula>NOT(ISERROR(SEARCH("ER",D211)))</formula>
    </cfRule>
    <cfRule type="containsText" dxfId="1640" priority="918" operator="containsText" text="PSY">
      <formula>NOT(ISERROR(SEARCH("PSY",D211)))</formula>
    </cfRule>
    <cfRule type="containsText" dxfId="1639" priority="919" operator="containsText" text="ad_Fam">
      <formula>NOT(ISERROR(SEARCH("ad_Fam",D211)))</formula>
    </cfRule>
    <cfRule type="containsText" dxfId="1638" priority="920" operator="containsText" text="PS">
      <formula>NOT(ISERROR(SEARCH("PS",D211)))</formula>
    </cfRule>
    <cfRule type="containsText" dxfId="1637" priority="921" operator="containsText" text="Ortho">
      <formula>NOT(ISERROR(SEARCH("Ortho",D211)))</formula>
    </cfRule>
    <cfRule type="containsText" dxfId="1636" priority="922" operator="containsText" text="ad_Sur (CS)">
      <formula>NOT(ISERROR(SEARCH("ad_Sur (CS)",D211)))</formula>
    </cfRule>
    <cfRule type="containsText" dxfId="1635" priority="923" operator="containsText" text="ad_Sur (CVS)">
      <formula>NOT(ISERROR(SEARCH("ad_Sur (CVS)",D211)))</formula>
    </cfRule>
    <cfRule type="containsText" dxfId="1634" priority="924" operator="containsText" text="ad_Sur (Peds)">
      <formula>NOT(ISERROR(SEARCH("ad_Sur (Peds)",D211)))</formula>
    </cfRule>
    <cfRule type="containsText" dxfId="1633" priority="925" operator="containsText" text="ad_Sur (CRS)">
      <formula>NOT(ISERROR(SEARCH("ad_Sur (CRS)",D211)))</formula>
    </cfRule>
    <cfRule type="containsText" dxfId="1632" priority="926" operator="containsText" text="ad_Sur (GU)">
      <formula>NOT(ISERROR(SEARCH("ad_Sur (GU)",D211)))</formula>
    </cfRule>
    <cfRule type="containsText" dxfId="1631" priority="927" operator="containsText" text="ad_Sur (NS)">
      <formula>NOT(ISERROR(SEARCH("ad_Sur (NS)",D211)))</formula>
    </cfRule>
    <cfRule type="containsText" dxfId="1630" priority="928" operator="containsText" text="ad_Sur (GS)">
      <formula>NOT(ISERROR(SEARCH("ad_Sur (GS)",D211)))</formula>
    </cfRule>
    <cfRule type="containsText" dxfId="1629" priority="929" operator="containsText" text="ad_Im (Inf)">
      <formula>NOT(ISERROR(SEARCH("ad_Im (Inf)",D211)))</formula>
    </cfRule>
    <cfRule type="containsText" dxfId="1628" priority="930" operator="containsText" text="ad_IM(AIR)">
      <formula>NOT(ISERROR(SEARCH("ad_IM(AIR)",D211)))</formula>
    </cfRule>
    <cfRule type="containsText" dxfId="1627" priority="931" operator="containsText" text="Oncology">
      <formula>NOT(ISERROR(SEARCH("Oncology",D211)))</formula>
    </cfRule>
    <cfRule type="containsText" dxfId="1626" priority="932" operator="containsText" text="ad_CV">
      <formula>NOT(ISERROR(SEARCH("ad_CV",D211)))</formula>
    </cfRule>
    <cfRule type="containsText" dxfId="1625" priority="933" operator="containsText" text="Derm">
      <formula>NOT(ISERROR(SEARCH("Derm",D211)))</formula>
    </cfRule>
    <cfRule type="containsText" dxfId="1624" priority="934" operator="containsText" text="Image">
      <formula>NOT(ISERROR(SEARCH("Image",D211)))</formula>
    </cfRule>
    <cfRule type="containsText" dxfId="1623" priority="935" operator="containsText" text="ICU">
      <formula>NOT(ISERROR(SEARCH("ICU",D211)))</formula>
    </cfRule>
    <cfRule type="containsText" dxfId="1622" priority="936" operator="containsText" text="Radiation">
      <formula>NOT(ISERROR(SEARCH("Radiation",D211)))</formula>
    </cfRule>
    <cfRule type="containsText" dxfId="1621" priority="937" operator="containsText" text="Nuclear">
      <formula>NOT(ISERROR(SEARCH("Nuclear",D211)))</formula>
    </cfRule>
    <cfRule type="containsText" dxfId="1620" priority="938" operator="containsText" text="Reha">
      <formula>NOT(ISERROR(SEARCH("Reha",D211)))</formula>
    </cfRule>
    <cfRule type="containsText" dxfId="1619" priority="939" operator="containsText" text="Neuro">
      <formula>NOT(ISERROR(SEARCH("Neuro",D211)))</formula>
    </cfRule>
    <cfRule type="containsText" dxfId="1618" priority="940" operator="containsText" text="ENT">
      <formula>NOT(ISERROR(SEARCH("ENT",D211)))</formula>
    </cfRule>
    <cfRule type="containsText" dxfId="1617" priority="941" operator="containsText" text="OPH">
      <formula>NOT(ISERROR(SEARCH("OPH",D211)))</formula>
    </cfRule>
    <cfRule type="containsText" dxfId="1616" priority="942" operator="containsText" text="Anes">
      <formula>NOT(ISERROR(SEARCH("Anes",D211)))</formula>
    </cfRule>
    <cfRule type="containsText" dxfId="1615" priority="943" operator="containsText" text="ad_Im (Meta)">
      <formula>NOT(ISERROR(SEARCH("ad_Im (Meta)",D211)))</formula>
    </cfRule>
    <cfRule type="containsText" dxfId="1614" priority="944" operator="containsText" text="Apatho">
      <formula>NOT(ISERROR(SEARCH("Apatho",D211)))</formula>
    </cfRule>
  </conditionalFormatting>
  <conditionalFormatting sqref="D214">
    <cfRule type="containsText" dxfId="1613" priority="885" operator="containsText" text="Ped">
      <formula>NOT(ISERROR(SEARCH("Ped",D214)))</formula>
    </cfRule>
    <cfRule type="containsText" dxfId="1612" priority="886" operator="containsText" text="OBGYN">
      <formula>NOT(ISERROR(SEARCH("OBGYN",D214)))</formula>
    </cfRule>
    <cfRule type="containsText" dxfId="1611" priority="887" operator="containsText" text="ER">
      <formula>NOT(ISERROR(SEARCH("ER",D214)))</formula>
    </cfRule>
    <cfRule type="containsText" dxfId="1610" priority="888" operator="containsText" text="PSY">
      <formula>NOT(ISERROR(SEARCH("PSY",D214)))</formula>
    </cfRule>
    <cfRule type="containsText" dxfId="1609" priority="889" operator="containsText" text="ad_Fam">
      <formula>NOT(ISERROR(SEARCH("ad_Fam",D214)))</formula>
    </cfRule>
    <cfRule type="containsText" dxfId="1608" priority="890" operator="containsText" text="PS">
      <formula>NOT(ISERROR(SEARCH("PS",D214)))</formula>
    </cfRule>
    <cfRule type="containsText" dxfId="1607" priority="891" operator="containsText" text="Ortho">
      <formula>NOT(ISERROR(SEARCH("Ortho",D214)))</formula>
    </cfRule>
    <cfRule type="containsText" dxfId="1606" priority="892" operator="containsText" text="ad_Sur (CS)">
      <formula>NOT(ISERROR(SEARCH("ad_Sur (CS)",D214)))</formula>
    </cfRule>
    <cfRule type="containsText" dxfId="1605" priority="893" operator="containsText" text="ad_Sur (CVS)">
      <formula>NOT(ISERROR(SEARCH("ad_Sur (CVS)",D214)))</formula>
    </cfRule>
    <cfRule type="containsText" dxfId="1604" priority="894" operator="containsText" text="ad_Sur (Peds)">
      <formula>NOT(ISERROR(SEARCH("ad_Sur (Peds)",D214)))</formula>
    </cfRule>
    <cfRule type="containsText" dxfId="1603" priority="895" operator="containsText" text="ad_Sur (CRS)">
      <formula>NOT(ISERROR(SEARCH("ad_Sur (CRS)",D214)))</formula>
    </cfRule>
    <cfRule type="containsText" dxfId="1602" priority="896" operator="containsText" text="ad_Sur (GU)">
      <formula>NOT(ISERROR(SEARCH("ad_Sur (GU)",D214)))</formula>
    </cfRule>
    <cfRule type="containsText" dxfId="1601" priority="897" operator="containsText" text="ad_Sur (NS)">
      <formula>NOT(ISERROR(SEARCH("ad_Sur (NS)",D214)))</formula>
    </cfRule>
    <cfRule type="containsText" dxfId="1600" priority="898" operator="containsText" text="ad_Sur (GS)">
      <formula>NOT(ISERROR(SEARCH("ad_Sur (GS)",D214)))</formula>
    </cfRule>
    <cfRule type="containsText" dxfId="1599" priority="899" operator="containsText" text="ad_Im (Inf)">
      <formula>NOT(ISERROR(SEARCH("ad_Im (Inf)",D214)))</formula>
    </cfRule>
    <cfRule type="containsText" dxfId="1598" priority="900" operator="containsText" text="ad_IM(AIR)">
      <formula>NOT(ISERROR(SEARCH("ad_IM(AIR)",D214)))</formula>
    </cfRule>
    <cfRule type="containsText" dxfId="1597" priority="901" operator="containsText" text="Oncology">
      <formula>NOT(ISERROR(SEARCH("Oncology",D214)))</formula>
    </cfRule>
    <cfRule type="containsText" dxfId="1596" priority="902" operator="containsText" text="ad_CV">
      <formula>NOT(ISERROR(SEARCH("ad_CV",D214)))</formula>
    </cfRule>
    <cfRule type="containsText" dxfId="1595" priority="903" operator="containsText" text="Derm">
      <formula>NOT(ISERROR(SEARCH("Derm",D214)))</formula>
    </cfRule>
    <cfRule type="containsText" dxfId="1594" priority="904" operator="containsText" text="Image">
      <formula>NOT(ISERROR(SEARCH("Image",D214)))</formula>
    </cfRule>
    <cfRule type="containsText" dxfId="1593" priority="905" operator="containsText" text="ICU">
      <formula>NOT(ISERROR(SEARCH("ICU",D214)))</formula>
    </cfRule>
    <cfRule type="containsText" dxfId="1592" priority="906" operator="containsText" text="Radiation">
      <formula>NOT(ISERROR(SEARCH("Radiation",D214)))</formula>
    </cfRule>
    <cfRule type="containsText" dxfId="1591" priority="907" operator="containsText" text="Nuclear">
      <formula>NOT(ISERROR(SEARCH("Nuclear",D214)))</formula>
    </cfRule>
    <cfRule type="containsText" dxfId="1590" priority="908" operator="containsText" text="Reha">
      <formula>NOT(ISERROR(SEARCH("Reha",D214)))</formula>
    </cfRule>
    <cfRule type="containsText" dxfId="1589" priority="909" operator="containsText" text="Neuro">
      <formula>NOT(ISERROR(SEARCH("Neuro",D214)))</formula>
    </cfRule>
    <cfRule type="containsText" dxfId="1588" priority="910" operator="containsText" text="ENT">
      <formula>NOT(ISERROR(SEARCH("ENT",D214)))</formula>
    </cfRule>
    <cfRule type="containsText" dxfId="1587" priority="911" operator="containsText" text="OPH">
      <formula>NOT(ISERROR(SEARCH("OPH",D214)))</formula>
    </cfRule>
    <cfRule type="containsText" dxfId="1586" priority="912" operator="containsText" text="Anes">
      <formula>NOT(ISERROR(SEARCH("Anes",D214)))</formula>
    </cfRule>
    <cfRule type="containsText" dxfId="1585" priority="913" operator="containsText" text="ad_Im (Meta)">
      <formula>NOT(ISERROR(SEARCH("ad_Im (Meta)",D214)))</formula>
    </cfRule>
    <cfRule type="containsText" dxfId="1584" priority="914" operator="containsText" text="Apatho">
      <formula>NOT(ISERROR(SEARCH("Apatho",D214)))</formula>
    </cfRule>
  </conditionalFormatting>
  <conditionalFormatting sqref="D215:D217">
    <cfRule type="cellIs" dxfId="1583" priority="884" operator="equal">
      <formula>$V$1</formula>
    </cfRule>
  </conditionalFormatting>
  <conditionalFormatting sqref="D218:D220">
    <cfRule type="cellIs" dxfId="1582" priority="851" operator="equal">
      <formula>$V$1</formula>
    </cfRule>
  </conditionalFormatting>
  <conditionalFormatting sqref="D221:D222">
    <cfRule type="cellIs" dxfId="1581" priority="818" operator="equal">
      <formula>$V$1</formula>
    </cfRule>
  </conditionalFormatting>
  <conditionalFormatting sqref="D223:D228">
    <cfRule type="containsText" dxfId="1580" priority="756" operator="containsText" text="Ped">
      <formula>NOT(ISERROR(SEARCH("Ped",D223)))</formula>
    </cfRule>
    <cfRule type="containsText" dxfId="1579" priority="757" operator="containsText" text="OBGYN">
      <formula>NOT(ISERROR(SEARCH("OBGYN",D223)))</formula>
    </cfRule>
    <cfRule type="containsText" dxfId="1578" priority="758" operator="containsText" text="ER">
      <formula>NOT(ISERROR(SEARCH("ER",D223)))</formula>
    </cfRule>
    <cfRule type="containsText" dxfId="1577" priority="759" operator="containsText" text="PSY">
      <formula>NOT(ISERROR(SEARCH("PSY",D223)))</formula>
    </cfRule>
    <cfRule type="containsText" dxfId="1576" priority="760" operator="containsText" text="ad_Fam">
      <formula>NOT(ISERROR(SEARCH("ad_Fam",D223)))</formula>
    </cfRule>
    <cfRule type="containsText" dxfId="1575" priority="761" operator="containsText" text="PS">
      <formula>NOT(ISERROR(SEARCH("PS",D223)))</formula>
    </cfRule>
    <cfRule type="containsText" dxfId="1574" priority="762" operator="containsText" text="Ortho">
      <formula>NOT(ISERROR(SEARCH("Ortho",D223)))</formula>
    </cfRule>
    <cfRule type="containsText" dxfId="1573" priority="763" operator="containsText" text="ad_Sur (CS)">
      <formula>NOT(ISERROR(SEARCH("ad_Sur (CS)",D223)))</formula>
    </cfRule>
    <cfRule type="containsText" dxfId="1572" priority="764" operator="containsText" text="ad_Sur (CVS)">
      <formula>NOT(ISERROR(SEARCH("ad_Sur (CVS)",D223)))</formula>
    </cfRule>
    <cfRule type="containsText" dxfId="1571" priority="765" operator="containsText" text="ad_Sur (Peds)">
      <formula>NOT(ISERROR(SEARCH("ad_Sur (Peds)",D223)))</formula>
    </cfRule>
    <cfRule type="containsText" dxfId="1570" priority="766" operator="containsText" text="ad_Sur (CRS)">
      <formula>NOT(ISERROR(SEARCH("ad_Sur (CRS)",D223)))</formula>
    </cfRule>
    <cfRule type="containsText" dxfId="1569" priority="767" operator="containsText" text="ad_Sur (GU)">
      <formula>NOT(ISERROR(SEARCH("ad_Sur (GU)",D223)))</formula>
    </cfRule>
    <cfRule type="containsText" dxfId="1568" priority="768" operator="containsText" text="ad_Sur (NS)">
      <formula>NOT(ISERROR(SEARCH("ad_Sur (NS)",D223)))</formula>
    </cfRule>
    <cfRule type="containsText" dxfId="1567" priority="769" operator="containsText" text="ad_Sur (GS)">
      <formula>NOT(ISERROR(SEARCH("ad_Sur (GS)",D223)))</formula>
    </cfRule>
    <cfRule type="containsText" dxfId="1566" priority="770" operator="containsText" text="ad_Im (Inf)">
      <formula>NOT(ISERROR(SEARCH("ad_Im (Inf)",D223)))</formula>
    </cfRule>
    <cfRule type="containsText" dxfId="1565" priority="771" operator="containsText" text="ad_IM(AIR)">
      <formula>NOT(ISERROR(SEARCH("ad_IM(AIR)",D223)))</formula>
    </cfRule>
    <cfRule type="containsText" dxfId="1564" priority="772" operator="containsText" text="Oncology">
      <formula>NOT(ISERROR(SEARCH("Oncology",D223)))</formula>
    </cfRule>
    <cfRule type="containsText" dxfId="1563" priority="773" operator="containsText" text="ad_CV">
      <formula>NOT(ISERROR(SEARCH("ad_CV",D223)))</formula>
    </cfRule>
    <cfRule type="containsText" dxfId="1562" priority="774" operator="containsText" text="Derm">
      <formula>NOT(ISERROR(SEARCH("Derm",D223)))</formula>
    </cfRule>
    <cfRule type="containsText" dxfId="1561" priority="775" operator="containsText" text="Image">
      <formula>NOT(ISERROR(SEARCH("Image",D223)))</formula>
    </cfRule>
    <cfRule type="containsText" dxfId="1560" priority="776" operator="containsText" text="ICU">
      <formula>NOT(ISERROR(SEARCH("ICU",D223)))</formula>
    </cfRule>
    <cfRule type="containsText" dxfId="1559" priority="777" operator="containsText" text="Radiation">
      <formula>NOT(ISERROR(SEARCH("Radiation",D223)))</formula>
    </cfRule>
    <cfRule type="containsText" dxfId="1558" priority="778" operator="containsText" text="Nuclear">
      <formula>NOT(ISERROR(SEARCH("Nuclear",D223)))</formula>
    </cfRule>
    <cfRule type="containsText" dxfId="1557" priority="779" operator="containsText" text="Reha">
      <formula>NOT(ISERROR(SEARCH("Reha",D223)))</formula>
    </cfRule>
    <cfRule type="containsText" dxfId="1556" priority="780" operator="containsText" text="Neuro">
      <formula>NOT(ISERROR(SEARCH("Neuro",D223)))</formula>
    </cfRule>
    <cfRule type="containsText" dxfId="1555" priority="781" operator="containsText" text="ENT">
      <formula>NOT(ISERROR(SEARCH("ENT",D223)))</formula>
    </cfRule>
    <cfRule type="containsText" dxfId="1554" priority="782" operator="containsText" text="OPH">
      <formula>NOT(ISERROR(SEARCH("OPH",D223)))</formula>
    </cfRule>
    <cfRule type="containsText" dxfId="1553" priority="783" operator="containsText" text="Anes">
      <formula>NOT(ISERROR(SEARCH("Anes",D223)))</formula>
    </cfRule>
    <cfRule type="containsText" dxfId="1552" priority="784" operator="containsText" text="ad_Im (Meta)">
      <formula>NOT(ISERROR(SEARCH("ad_Im (Meta)",D223)))</formula>
    </cfRule>
    <cfRule type="containsText" dxfId="1551" priority="785" operator="containsText" text="Apatho">
      <formula>NOT(ISERROR(SEARCH("Apatho",D223)))</formula>
    </cfRule>
  </conditionalFormatting>
  <conditionalFormatting sqref="D289:D293">
    <cfRule type="containsText" dxfId="1550" priority="128" operator="containsText" text="Ped">
      <formula>NOT(ISERROR(SEARCH("Ped",D289)))</formula>
    </cfRule>
    <cfRule type="containsText" dxfId="1549" priority="129" operator="containsText" text="OBGYN">
      <formula>NOT(ISERROR(SEARCH("OBGYN",D289)))</formula>
    </cfRule>
    <cfRule type="containsText" dxfId="1548" priority="130" operator="containsText" text="ER">
      <formula>NOT(ISERROR(SEARCH("ER",D289)))</formula>
    </cfRule>
    <cfRule type="containsText" dxfId="1547" priority="131" operator="containsText" text="PSY">
      <formula>NOT(ISERROR(SEARCH("PSY",D289)))</formula>
    </cfRule>
    <cfRule type="containsText" dxfId="1546" priority="132" operator="containsText" text="ad_Fam">
      <formula>NOT(ISERROR(SEARCH("ad_Fam",D289)))</formula>
    </cfRule>
    <cfRule type="containsText" dxfId="1545" priority="133" operator="containsText" text="PS">
      <formula>NOT(ISERROR(SEARCH("PS",D289)))</formula>
    </cfRule>
    <cfRule type="containsText" dxfId="1544" priority="134" operator="containsText" text="Ortho">
      <formula>NOT(ISERROR(SEARCH("Ortho",D289)))</formula>
    </cfRule>
    <cfRule type="containsText" dxfId="1543" priority="135" operator="containsText" text="ad_Sur (CS)">
      <formula>NOT(ISERROR(SEARCH("ad_Sur (CS)",D289)))</formula>
    </cfRule>
    <cfRule type="containsText" dxfId="1542" priority="136" operator="containsText" text="ad_Sur (CVS)">
      <formula>NOT(ISERROR(SEARCH("ad_Sur (CVS)",D289)))</formula>
    </cfRule>
    <cfRule type="containsText" dxfId="1541" priority="137" operator="containsText" text="ad_Sur (Peds)">
      <formula>NOT(ISERROR(SEARCH("ad_Sur (Peds)",D289)))</formula>
    </cfRule>
    <cfRule type="containsText" dxfId="1540" priority="138" operator="containsText" text="ad_Sur (CRS)">
      <formula>NOT(ISERROR(SEARCH("ad_Sur (CRS)",D289)))</formula>
    </cfRule>
    <cfRule type="containsText" dxfId="1539" priority="139" operator="containsText" text="ad_Sur (GU)">
      <formula>NOT(ISERROR(SEARCH("ad_Sur (GU)",D289)))</formula>
    </cfRule>
    <cfRule type="containsText" dxfId="1538" priority="140" operator="containsText" text="ad_Sur (NS)">
      <formula>NOT(ISERROR(SEARCH("ad_Sur (NS)",D289)))</formula>
    </cfRule>
    <cfRule type="containsText" dxfId="1537" priority="141" operator="containsText" text="ad_Sur (GS)">
      <formula>NOT(ISERROR(SEARCH("ad_Sur (GS)",D289)))</formula>
    </cfRule>
    <cfRule type="containsText" dxfId="1536" priority="142" operator="containsText" text="ad_Im (Inf)">
      <formula>NOT(ISERROR(SEARCH("ad_Im (Inf)",D289)))</formula>
    </cfRule>
    <cfRule type="containsText" dxfId="1535" priority="143" operator="containsText" text="ad_IM(AIR)">
      <formula>NOT(ISERROR(SEARCH("ad_IM(AIR)",D289)))</formula>
    </cfRule>
    <cfRule type="containsText" dxfId="1534" priority="144" operator="containsText" text="Oncology">
      <formula>NOT(ISERROR(SEARCH("Oncology",D289)))</formula>
    </cfRule>
    <cfRule type="containsText" dxfId="1533" priority="145" operator="containsText" text="ad_CV">
      <formula>NOT(ISERROR(SEARCH("ad_CV",D289)))</formula>
    </cfRule>
    <cfRule type="containsText" dxfId="1532" priority="146" operator="containsText" text="Derm">
      <formula>NOT(ISERROR(SEARCH("Derm",D289)))</formula>
    </cfRule>
    <cfRule type="containsText" dxfId="1531" priority="147" operator="containsText" text="Image">
      <formula>NOT(ISERROR(SEARCH("Image",D289)))</formula>
    </cfRule>
    <cfRule type="containsText" dxfId="1530" priority="148" operator="containsText" text="ICU">
      <formula>NOT(ISERROR(SEARCH("ICU",D289)))</formula>
    </cfRule>
    <cfRule type="containsText" dxfId="1529" priority="149" operator="containsText" text="Radiation">
      <formula>NOT(ISERROR(SEARCH("Radiation",D289)))</formula>
    </cfRule>
    <cfRule type="containsText" dxfId="1528" priority="150" operator="containsText" text="Nuclear">
      <formula>NOT(ISERROR(SEARCH("Nuclear",D289)))</formula>
    </cfRule>
    <cfRule type="containsText" dxfId="1527" priority="151" operator="containsText" text="Reha">
      <formula>NOT(ISERROR(SEARCH("Reha",D289)))</formula>
    </cfRule>
    <cfRule type="containsText" dxfId="1526" priority="152" operator="containsText" text="Neuro">
      <formula>NOT(ISERROR(SEARCH("Neuro",D289)))</formula>
    </cfRule>
    <cfRule type="containsText" dxfId="1525" priority="153" operator="containsText" text="ENT">
      <formula>NOT(ISERROR(SEARCH("ENT",D289)))</formula>
    </cfRule>
    <cfRule type="containsText" dxfId="1524" priority="154" operator="containsText" text="OPH">
      <formula>NOT(ISERROR(SEARCH("OPH",D289)))</formula>
    </cfRule>
    <cfRule type="containsText" dxfId="1523" priority="155" operator="containsText" text="Anes">
      <formula>NOT(ISERROR(SEARCH("Anes",D289)))</formula>
    </cfRule>
    <cfRule type="containsText" dxfId="1522" priority="156" operator="containsText" text="ad_Im (Meta)">
      <formula>NOT(ISERROR(SEARCH("ad_Im (Meta)",D289)))</formula>
    </cfRule>
    <cfRule type="containsText" dxfId="1521" priority="157" operator="containsText" text="Apatho">
      <formula>NOT(ISERROR(SEARCH("Apatho",D289)))</formula>
    </cfRule>
  </conditionalFormatting>
  <conditionalFormatting sqref="D229">
    <cfRule type="containsText" dxfId="1520" priority="696" operator="containsText" text="Ped">
      <formula>NOT(ISERROR(SEARCH("Ped",D229)))</formula>
    </cfRule>
    <cfRule type="containsText" dxfId="1519" priority="697" operator="containsText" text="OBGYN">
      <formula>NOT(ISERROR(SEARCH("OBGYN",D229)))</formula>
    </cfRule>
    <cfRule type="containsText" dxfId="1518" priority="698" operator="containsText" text="ER">
      <formula>NOT(ISERROR(SEARCH("ER",D229)))</formula>
    </cfRule>
    <cfRule type="containsText" dxfId="1517" priority="699" operator="containsText" text="PSY">
      <formula>NOT(ISERROR(SEARCH("PSY",D229)))</formula>
    </cfRule>
    <cfRule type="containsText" dxfId="1516" priority="700" operator="containsText" text="ad_Fam">
      <formula>NOT(ISERROR(SEARCH("ad_Fam",D229)))</formula>
    </cfRule>
    <cfRule type="containsText" dxfId="1515" priority="701" operator="containsText" text="PS">
      <formula>NOT(ISERROR(SEARCH("PS",D229)))</formula>
    </cfRule>
    <cfRule type="containsText" dxfId="1514" priority="702" operator="containsText" text="Ortho">
      <formula>NOT(ISERROR(SEARCH("Ortho",D229)))</formula>
    </cfRule>
    <cfRule type="containsText" dxfId="1513" priority="703" operator="containsText" text="ad_Sur (CS)">
      <formula>NOT(ISERROR(SEARCH("ad_Sur (CS)",D229)))</formula>
    </cfRule>
    <cfRule type="containsText" dxfId="1512" priority="704" operator="containsText" text="ad_Sur (CVS)">
      <formula>NOT(ISERROR(SEARCH("ad_Sur (CVS)",D229)))</formula>
    </cfRule>
    <cfRule type="containsText" dxfId="1511" priority="705" operator="containsText" text="ad_Sur (Peds)">
      <formula>NOT(ISERROR(SEARCH("ad_Sur (Peds)",D229)))</formula>
    </cfRule>
    <cfRule type="containsText" dxfId="1510" priority="706" operator="containsText" text="ad_Sur (CRS)">
      <formula>NOT(ISERROR(SEARCH("ad_Sur (CRS)",D229)))</formula>
    </cfRule>
    <cfRule type="containsText" dxfId="1509" priority="707" operator="containsText" text="ad_Sur (GU)">
      <formula>NOT(ISERROR(SEARCH("ad_Sur (GU)",D229)))</formula>
    </cfRule>
    <cfRule type="containsText" dxfId="1508" priority="708" operator="containsText" text="ad_Sur (NS)">
      <formula>NOT(ISERROR(SEARCH("ad_Sur (NS)",D229)))</formula>
    </cfRule>
    <cfRule type="containsText" dxfId="1507" priority="709" operator="containsText" text="ad_Sur (GS)">
      <formula>NOT(ISERROR(SEARCH("ad_Sur (GS)",D229)))</formula>
    </cfRule>
    <cfRule type="containsText" dxfId="1506" priority="710" operator="containsText" text="ad_Im (Inf)">
      <formula>NOT(ISERROR(SEARCH("ad_Im (Inf)",D229)))</formula>
    </cfRule>
    <cfRule type="containsText" dxfId="1505" priority="711" operator="containsText" text="ad_IM(AIR)">
      <formula>NOT(ISERROR(SEARCH("ad_IM(AIR)",D229)))</formula>
    </cfRule>
    <cfRule type="containsText" dxfId="1504" priority="712" operator="containsText" text="Oncology">
      <formula>NOT(ISERROR(SEARCH("Oncology",D229)))</formula>
    </cfRule>
    <cfRule type="containsText" dxfId="1503" priority="713" operator="containsText" text="ad_CV">
      <formula>NOT(ISERROR(SEARCH("ad_CV",D229)))</formula>
    </cfRule>
    <cfRule type="containsText" dxfId="1502" priority="714" operator="containsText" text="Derm">
      <formula>NOT(ISERROR(SEARCH("Derm",D229)))</formula>
    </cfRule>
    <cfRule type="containsText" dxfId="1501" priority="715" operator="containsText" text="Image">
      <formula>NOT(ISERROR(SEARCH("Image",D229)))</formula>
    </cfRule>
    <cfRule type="containsText" dxfId="1500" priority="716" operator="containsText" text="ICU">
      <formula>NOT(ISERROR(SEARCH("ICU",D229)))</formula>
    </cfRule>
    <cfRule type="containsText" dxfId="1499" priority="717" operator="containsText" text="Radiation">
      <formula>NOT(ISERROR(SEARCH("Radiation",D229)))</formula>
    </cfRule>
    <cfRule type="containsText" dxfId="1498" priority="718" operator="containsText" text="Nuclear">
      <formula>NOT(ISERROR(SEARCH("Nuclear",D229)))</formula>
    </cfRule>
    <cfRule type="containsText" dxfId="1497" priority="719" operator="containsText" text="Reha">
      <formula>NOT(ISERROR(SEARCH("Reha",D229)))</formula>
    </cfRule>
    <cfRule type="containsText" dxfId="1496" priority="720" operator="containsText" text="Neuro">
      <formula>NOT(ISERROR(SEARCH("Neuro",D229)))</formula>
    </cfRule>
    <cfRule type="containsText" dxfId="1495" priority="721" operator="containsText" text="ENT">
      <formula>NOT(ISERROR(SEARCH("ENT",D229)))</formula>
    </cfRule>
    <cfRule type="containsText" dxfId="1494" priority="722" operator="containsText" text="OPH">
      <formula>NOT(ISERROR(SEARCH("OPH",D229)))</formula>
    </cfRule>
    <cfRule type="containsText" dxfId="1493" priority="723" operator="containsText" text="Anes">
      <formula>NOT(ISERROR(SEARCH("Anes",D229)))</formula>
    </cfRule>
    <cfRule type="containsText" dxfId="1492" priority="724" operator="containsText" text="ad_Im (Meta)">
      <formula>NOT(ISERROR(SEARCH("ad_Im (Meta)",D229)))</formula>
    </cfRule>
    <cfRule type="containsText" dxfId="1491" priority="725" operator="containsText" text="Apatho">
      <formula>NOT(ISERROR(SEARCH("Apatho",D229)))</formula>
    </cfRule>
  </conditionalFormatting>
  <conditionalFormatting sqref="D230:D243">
    <cfRule type="cellIs" dxfId="1490" priority="695" operator="equal">
      <formula>$V$1</formula>
    </cfRule>
  </conditionalFormatting>
  <conditionalFormatting sqref="D239">
    <cfRule type="cellIs" dxfId="1489" priority="664" operator="equal">
      <formula>$V$1</formula>
    </cfRule>
  </conditionalFormatting>
  <conditionalFormatting sqref="D239">
    <cfRule type="cellIs" dxfId="1488" priority="663" operator="equal">
      <formula>$V$1</formula>
    </cfRule>
  </conditionalFormatting>
  <conditionalFormatting sqref="D244">
    <cfRule type="containsText" dxfId="1487" priority="631" operator="containsText" text="Ped">
      <formula>NOT(ISERROR(SEARCH("Ped",D244)))</formula>
    </cfRule>
    <cfRule type="containsText" dxfId="1486" priority="632" operator="containsText" text="OBGYN">
      <formula>NOT(ISERROR(SEARCH("OBGYN",D244)))</formula>
    </cfRule>
    <cfRule type="containsText" dxfId="1485" priority="633" operator="containsText" text="ER">
      <formula>NOT(ISERROR(SEARCH("ER",D244)))</formula>
    </cfRule>
    <cfRule type="containsText" dxfId="1484" priority="634" operator="containsText" text="PSY">
      <formula>NOT(ISERROR(SEARCH("PSY",D244)))</formula>
    </cfRule>
    <cfRule type="containsText" dxfId="1483" priority="635" operator="containsText" text="ad_Fam">
      <formula>NOT(ISERROR(SEARCH("ad_Fam",D244)))</formula>
    </cfRule>
    <cfRule type="containsText" dxfId="1482" priority="636" operator="containsText" text="PS">
      <formula>NOT(ISERROR(SEARCH("PS",D244)))</formula>
    </cfRule>
    <cfRule type="containsText" dxfId="1481" priority="637" operator="containsText" text="Ortho">
      <formula>NOT(ISERROR(SEARCH("Ortho",D244)))</formula>
    </cfRule>
    <cfRule type="containsText" dxfId="1480" priority="638" operator="containsText" text="ad_Sur (CS)">
      <formula>NOT(ISERROR(SEARCH("ad_Sur (CS)",D244)))</formula>
    </cfRule>
    <cfRule type="containsText" dxfId="1479" priority="639" operator="containsText" text="ad_Sur (CVS)">
      <formula>NOT(ISERROR(SEARCH("ad_Sur (CVS)",D244)))</formula>
    </cfRule>
    <cfRule type="containsText" dxfId="1478" priority="640" operator="containsText" text="ad_Sur (Peds)">
      <formula>NOT(ISERROR(SEARCH("ad_Sur (Peds)",D244)))</formula>
    </cfRule>
    <cfRule type="containsText" dxfId="1477" priority="641" operator="containsText" text="ad_Sur (CRS)">
      <formula>NOT(ISERROR(SEARCH("ad_Sur (CRS)",D244)))</formula>
    </cfRule>
    <cfRule type="containsText" dxfId="1476" priority="642" operator="containsText" text="ad_Sur (GU)">
      <formula>NOT(ISERROR(SEARCH("ad_Sur (GU)",D244)))</formula>
    </cfRule>
    <cfRule type="containsText" dxfId="1475" priority="643" operator="containsText" text="ad_Sur (NS)">
      <formula>NOT(ISERROR(SEARCH("ad_Sur (NS)",D244)))</formula>
    </cfRule>
    <cfRule type="containsText" dxfId="1474" priority="644" operator="containsText" text="ad_Sur (GS)">
      <formula>NOT(ISERROR(SEARCH("ad_Sur (GS)",D244)))</formula>
    </cfRule>
    <cfRule type="containsText" dxfId="1473" priority="645" operator="containsText" text="ad_Im (Inf)">
      <formula>NOT(ISERROR(SEARCH("ad_Im (Inf)",D244)))</formula>
    </cfRule>
    <cfRule type="containsText" dxfId="1472" priority="646" operator="containsText" text="ad_IM(AIR)">
      <formula>NOT(ISERROR(SEARCH("ad_IM(AIR)",D244)))</formula>
    </cfRule>
    <cfRule type="containsText" dxfId="1471" priority="647" operator="containsText" text="Oncology">
      <formula>NOT(ISERROR(SEARCH("Oncology",D244)))</formula>
    </cfRule>
    <cfRule type="containsText" dxfId="1470" priority="648" operator="containsText" text="ad_CV">
      <formula>NOT(ISERROR(SEARCH("ad_CV",D244)))</formula>
    </cfRule>
    <cfRule type="containsText" dxfId="1469" priority="649" operator="containsText" text="Derm">
      <formula>NOT(ISERROR(SEARCH("Derm",D244)))</formula>
    </cfRule>
    <cfRule type="containsText" dxfId="1468" priority="650" operator="containsText" text="Image">
      <formula>NOT(ISERROR(SEARCH("Image",D244)))</formula>
    </cfRule>
    <cfRule type="containsText" dxfId="1467" priority="651" operator="containsText" text="ICU">
      <formula>NOT(ISERROR(SEARCH("ICU",D244)))</formula>
    </cfRule>
    <cfRule type="containsText" dxfId="1466" priority="652" operator="containsText" text="Radiation">
      <formula>NOT(ISERROR(SEARCH("Radiation",D244)))</formula>
    </cfRule>
    <cfRule type="containsText" dxfId="1465" priority="653" operator="containsText" text="Nuclear">
      <formula>NOT(ISERROR(SEARCH("Nuclear",D244)))</formula>
    </cfRule>
    <cfRule type="containsText" dxfId="1464" priority="654" operator="containsText" text="Reha">
      <formula>NOT(ISERROR(SEARCH("Reha",D244)))</formula>
    </cfRule>
    <cfRule type="containsText" dxfId="1463" priority="655" operator="containsText" text="Neuro">
      <formula>NOT(ISERROR(SEARCH("Neuro",D244)))</formula>
    </cfRule>
    <cfRule type="containsText" dxfId="1462" priority="656" operator="containsText" text="ENT">
      <formula>NOT(ISERROR(SEARCH("ENT",D244)))</formula>
    </cfRule>
    <cfRule type="containsText" dxfId="1461" priority="657" operator="containsText" text="OPH">
      <formula>NOT(ISERROR(SEARCH("OPH",D244)))</formula>
    </cfRule>
    <cfRule type="containsText" dxfId="1460" priority="658" operator="containsText" text="Anes">
      <formula>NOT(ISERROR(SEARCH("Anes",D244)))</formula>
    </cfRule>
    <cfRule type="containsText" dxfId="1459" priority="659" operator="containsText" text="ad_Im (Meta)">
      <formula>NOT(ISERROR(SEARCH("ad_Im (Meta)",D244)))</formula>
    </cfRule>
    <cfRule type="containsText" dxfId="1458" priority="660" operator="containsText" text="Apatho">
      <formula>NOT(ISERROR(SEARCH("Apatho",D244)))</formula>
    </cfRule>
  </conditionalFormatting>
  <conditionalFormatting sqref="D245:D246">
    <cfRule type="containsText" dxfId="1457" priority="601" operator="containsText" text="Ped">
      <formula>NOT(ISERROR(SEARCH("Ped",D245)))</formula>
    </cfRule>
    <cfRule type="containsText" dxfId="1456" priority="602" operator="containsText" text="OBGYN">
      <formula>NOT(ISERROR(SEARCH("OBGYN",D245)))</formula>
    </cfRule>
    <cfRule type="containsText" dxfId="1455" priority="603" operator="containsText" text="ER">
      <formula>NOT(ISERROR(SEARCH("ER",D245)))</formula>
    </cfRule>
    <cfRule type="containsText" dxfId="1454" priority="604" operator="containsText" text="PSY">
      <formula>NOT(ISERROR(SEARCH("PSY",D245)))</formula>
    </cfRule>
    <cfRule type="containsText" dxfId="1453" priority="605" operator="containsText" text="ad_Fam">
      <formula>NOT(ISERROR(SEARCH("ad_Fam",D245)))</formula>
    </cfRule>
    <cfRule type="containsText" dxfId="1452" priority="606" operator="containsText" text="PS">
      <formula>NOT(ISERROR(SEARCH("PS",D245)))</formula>
    </cfRule>
    <cfRule type="containsText" dxfId="1451" priority="607" operator="containsText" text="Ortho">
      <formula>NOT(ISERROR(SEARCH("Ortho",D245)))</formula>
    </cfRule>
    <cfRule type="containsText" dxfId="1450" priority="608" operator="containsText" text="ad_Sur (CS)">
      <formula>NOT(ISERROR(SEARCH("ad_Sur (CS)",D245)))</formula>
    </cfRule>
    <cfRule type="containsText" dxfId="1449" priority="609" operator="containsText" text="ad_Sur (CVS)">
      <formula>NOT(ISERROR(SEARCH("ad_Sur (CVS)",D245)))</formula>
    </cfRule>
    <cfRule type="containsText" dxfId="1448" priority="610" operator="containsText" text="ad_Sur (Peds)">
      <formula>NOT(ISERROR(SEARCH("ad_Sur (Peds)",D245)))</formula>
    </cfRule>
    <cfRule type="containsText" dxfId="1447" priority="611" operator="containsText" text="ad_Sur (CRS)">
      <formula>NOT(ISERROR(SEARCH("ad_Sur (CRS)",D245)))</formula>
    </cfRule>
    <cfRule type="containsText" dxfId="1446" priority="612" operator="containsText" text="ad_Sur (GU)">
      <formula>NOT(ISERROR(SEARCH("ad_Sur (GU)",D245)))</formula>
    </cfRule>
    <cfRule type="containsText" dxfId="1445" priority="613" operator="containsText" text="ad_Sur (NS)">
      <formula>NOT(ISERROR(SEARCH("ad_Sur (NS)",D245)))</formula>
    </cfRule>
    <cfRule type="containsText" dxfId="1444" priority="614" operator="containsText" text="ad_Sur (GS)">
      <formula>NOT(ISERROR(SEARCH("ad_Sur (GS)",D245)))</formula>
    </cfRule>
    <cfRule type="containsText" dxfId="1443" priority="615" operator="containsText" text="ad_Im (Inf)">
      <formula>NOT(ISERROR(SEARCH("ad_Im (Inf)",D245)))</formula>
    </cfRule>
    <cfRule type="containsText" dxfId="1442" priority="616" operator="containsText" text="ad_IM(AIR)">
      <formula>NOT(ISERROR(SEARCH("ad_IM(AIR)",D245)))</formula>
    </cfRule>
    <cfRule type="containsText" dxfId="1441" priority="617" operator="containsText" text="Oncology">
      <formula>NOT(ISERROR(SEARCH("Oncology",D245)))</formula>
    </cfRule>
    <cfRule type="containsText" dxfId="1440" priority="618" operator="containsText" text="ad_CV">
      <formula>NOT(ISERROR(SEARCH("ad_CV",D245)))</formula>
    </cfRule>
    <cfRule type="containsText" dxfId="1439" priority="619" operator="containsText" text="Derm">
      <formula>NOT(ISERROR(SEARCH("Derm",D245)))</formula>
    </cfRule>
    <cfRule type="containsText" dxfId="1438" priority="620" operator="containsText" text="Image">
      <formula>NOT(ISERROR(SEARCH("Image",D245)))</formula>
    </cfRule>
    <cfRule type="containsText" dxfId="1437" priority="621" operator="containsText" text="ICU">
      <formula>NOT(ISERROR(SEARCH("ICU",D245)))</formula>
    </cfRule>
    <cfRule type="containsText" dxfId="1436" priority="622" operator="containsText" text="Radiation">
      <formula>NOT(ISERROR(SEARCH("Radiation",D245)))</formula>
    </cfRule>
    <cfRule type="containsText" dxfId="1435" priority="623" operator="containsText" text="Nuclear">
      <formula>NOT(ISERROR(SEARCH("Nuclear",D245)))</formula>
    </cfRule>
    <cfRule type="containsText" dxfId="1434" priority="624" operator="containsText" text="Reha">
      <formula>NOT(ISERROR(SEARCH("Reha",D245)))</formula>
    </cfRule>
    <cfRule type="containsText" dxfId="1433" priority="625" operator="containsText" text="Neuro">
      <formula>NOT(ISERROR(SEARCH("Neuro",D245)))</formula>
    </cfRule>
    <cfRule type="containsText" dxfId="1432" priority="626" operator="containsText" text="ENT">
      <formula>NOT(ISERROR(SEARCH("ENT",D245)))</formula>
    </cfRule>
    <cfRule type="containsText" dxfId="1431" priority="627" operator="containsText" text="OPH">
      <formula>NOT(ISERROR(SEARCH("OPH",D245)))</formula>
    </cfRule>
    <cfRule type="containsText" dxfId="1430" priority="628" operator="containsText" text="Anes">
      <formula>NOT(ISERROR(SEARCH("Anes",D245)))</formula>
    </cfRule>
    <cfRule type="containsText" dxfId="1429" priority="629" operator="containsText" text="ad_Im (Meta)">
      <formula>NOT(ISERROR(SEARCH("ad_Im (Meta)",D245)))</formula>
    </cfRule>
    <cfRule type="containsText" dxfId="1428" priority="630" operator="containsText" text="Apatho">
      <formula>NOT(ISERROR(SEARCH("Apatho",D245)))</formula>
    </cfRule>
  </conditionalFormatting>
  <conditionalFormatting sqref="D248:D252">
    <cfRule type="cellIs" dxfId="1427" priority="600" operator="equal">
      <formula>$V$1</formula>
    </cfRule>
  </conditionalFormatting>
  <conditionalFormatting sqref="D247">
    <cfRule type="cellIs" dxfId="1426" priority="569" operator="equal">
      <formula>$V$1</formula>
    </cfRule>
  </conditionalFormatting>
  <conditionalFormatting sqref="D253:D257">
    <cfRule type="cellIs" dxfId="1425" priority="536" operator="equal">
      <formula>$V$1</formula>
    </cfRule>
  </conditionalFormatting>
  <conditionalFormatting sqref="D258:D264">
    <cfRule type="containsText" dxfId="1424" priority="474" operator="containsText" text="Ped">
      <formula>NOT(ISERROR(SEARCH("Ped",D258)))</formula>
    </cfRule>
    <cfRule type="containsText" dxfId="1423" priority="475" operator="containsText" text="OBGYN">
      <formula>NOT(ISERROR(SEARCH("OBGYN",D258)))</formula>
    </cfRule>
    <cfRule type="containsText" dxfId="1422" priority="476" operator="containsText" text="ER">
      <formula>NOT(ISERROR(SEARCH("ER",D258)))</formula>
    </cfRule>
    <cfRule type="containsText" dxfId="1421" priority="477" operator="containsText" text="PSY">
      <formula>NOT(ISERROR(SEARCH("PSY",D258)))</formula>
    </cfRule>
    <cfRule type="containsText" dxfId="1420" priority="478" operator="containsText" text="ad_Fam">
      <formula>NOT(ISERROR(SEARCH("ad_Fam",D258)))</formula>
    </cfRule>
    <cfRule type="containsText" dxfId="1419" priority="479" operator="containsText" text="PS">
      <formula>NOT(ISERROR(SEARCH("PS",D258)))</formula>
    </cfRule>
    <cfRule type="containsText" dxfId="1418" priority="480" operator="containsText" text="Ortho">
      <formula>NOT(ISERROR(SEARCH("Ortho",D258)))</formula>
    </cfRule>
    <cfRule type="containsText" dxfId="1417" priority="481" operator="containsText" text="ad_Sur (CS)">
      <formula>NOT(ISERROR(SEARCH("ad_Sur (CS)",D258)))</formula>
    </cfRule>
    <cfRule type="containsText" dxfId="1416" priority="482" operator="containsText" text="ad_Sur (CVS)">
      <formula>NOT(ISERROR(SEARCH("ad_Sur (CVS)",D258)))</formula>
    </cfRule>
    <cfRule type="containsText" dxfId="1415" priority="483" operator="containsText" text="ad_Sur (Peds)">
      <formula>NOT(ISERROR(SEARCH("ad_Sur (Peds)",D258)))</formula>
    </cfRule>
    <cfRule type="containsText" dxfId="1414" priority="484" operator="containsText" text="ad_Sur (CRS)">
      <formula>NOT(ISERROR(SEARCH("ad_Sur (CRS)",D258)))</formula>
    </cfRule>
    <cfRule type="containsText" dxfId="1413" priority="485" operator="containsText" text="ad_Sur (GU)">
      <formula>NOT(ISERROR(SEARCH("ad_Sur (GU)",D258)))</formula>
    </cfRule>
    <cfRule type="containsText" dxfId="1412" priority="486" operator="containsText" text="ad_Sur (NS)">
      <formula>NOT(ISERROR(SEARCH("ad_Sur (NS)",D258)))</formula>
    </cfRule>
    <cfRule type="containsText" dxfId="1411" priority="487" operator="containsText" text="ad_Sur (GS)">
      <formula>NOT(ISERROR(SEARCH("ad_Sur (GS)",D258)))</formula>
    </cfRule>
    <cfRule type="containsText" dxfId="1410" priority="488" operator="containsText" text="ad_Im (Inf)">
      <formula>NOT(ISERROR(SEARCH("ad_Im (Inf)",D258)))</formula>
    </cfRule>
    <cfRule type="containsText" dxfId="1409" priority="489" operator="containsText" text="ad_IM(AIR)">
      <formula>NOT(ISERROR(SEARCH("ad_IM(AIR)",D258)))</formula>
    </cfRule>
    <cfRule type="containsText" dxfId="1408" priority="490" operator="containsText" text="Oncology">
      <formula>NOT(ISERROR(SEARCH("Oncology",D258)))</formula>
    </cfRule>
    <cfRule type="containsText" dxfId="1407" priority="491" operator="containsText" text="ad_CV">
      <formula>NOT(ISERROR(SEARCH("ad_CV",D258)))</formula>
    </cfRule>
    <cfRule type="containsText" dxfId="1406" priority="492" operator="containsText" text="Derm">
      <formula>NOT(ISERROR(SEARCH("Derm",D258)))</formula>
    </cfRule>
    <cfRule type="containsText" dxfId="1405" priority="493" operator="containsText" text="Image">
      <formula>NOT(ISERROR(SEARCH("Image",D258)))</formula>
    </cfRule>
    <cfRule type="containsText" dxfId="1404" priority="494" operator="containsText" text="ICU">
      <formula>NOT(ISERROR(SEARCH("ICU",D258)))</formula>
    </cfRule>
    <cfRule type="containsText" dxfId="1403" priority="495" operator="containsText" text="Radiation">
      <formula>NOT(ISERROR(SEARCH("Radiation",D258)))</formula>
    </cfRule>
    <cfRule type="containsText" dxfId="1402" priority="496" operator="containsText" text="Nuclear">
      <formula>NOT(ISERROR(SEARCH("Nuclear",D258)))</formula>
    </cfRule>
    <cfRule type="containsText" dxfId="1401" priority="497" operator="containsText" text="Reha">
      <formula>NOT(ISERROR(SEARCH("Reha",D258)))</formula>
    </cfRule>
    <cfRule type="containsText" dxfId="1400" priority="498" operator="containsText" text="Neuro">
      <formula>NOT(ISERROR(SEARCH("Neuro",D258)))</formula>
    </cfRule>
    <cfRule type="containsText" dxfId="1399" priority="499" operator="containsText" text="ENT">
      <formula>NOT(ISERROR(SEARCH("ENT",D258)))</formula>
    </cfRule>
    <cfRule type="containsText" dxfId="1398" priority="500" operator="containsText" text="OPH">
      <formula>NOT(ISERROR(SEARCH("OPH",D258)))</formula>
    </cfRule>
    <cfRule type="containsText" dxfId="1397" priority="501" operator="containsText" text="Anes">
      <formula>NOT(ISERROR(SEARCH("Anes",D258)))</formula>
    </cfRule>
    <cfRule type="containsText" dxfId="1396" priority="502" operator="containsText" text="ad_Im (Meta)">
      <formula>NOT(ISERROR(SEARCH("ad_Im (Meta)",D258)))</formula>
    </cfRule>
    <cfRule type="containsText" dxfId="1395" priority="503" operator="containsText" text="Apatho">
      <formula>NOT(ISERROR(SEARCH("Apatho",D258)))</formula>
    </cfRule>
  </conditionalFormatting>
  <conditionalFormatting sqref="D266:D270">
    <cfRule type="cellIs" dxfId="1394" priority="473" operator="equal">
      <formula>$V$1</formula>
    </cfRule>
  </conditionalFormatting>
  <conditionalFormatting sqref="D267">
    <cfRule type="cellIs" dxfId="1393" priority="442" operator="equal">
      <formula>$V$1</formula>
    </cfRule>
  </conditionalFormatting>
  <conditionalFormatting sqref="D265">
    <cfRule type="cellIs" dxfId="1392" priority="411" operator="equal">
      <formula>$V$1</formula>
    </cfRule>
  </conditionalFormatting>
  <conditionalFormatting sqref="D265">
    <cfRule type="cellIs" dxfId="1391" priority="380" operator="equal">
      <formula>$V$1</formula>
    </cfRule>
  </conditionalFormatting>
  <conditionalFormatting sqref="D271:D273">
    <cfRule type="cellIs" dxfId="1390" priority="347" operator="equal">
      <formula>$V$1</formula>
    </cfRule>
  </conditionalFormatting>
  <conditionalFormatting sqref="D274">
    <cfRule type="containsText" dxfId="1389" priority="285" operator="containsText" text="Ped">
      <formula>NOT(ISERROR(SEARCH("Ped",D274)))</formula>
    </cfRule>
    <cfRule type="containsText" dxfId="1388" priority="286" operator="containsText" text="OBGYN">
      <formula>NOT(ISERROR(SEARCH("OBGYN",D274)))</formula>
    </cfRule>
    <cfRule type="containsText" dxfId="1387" priority="287" operator="containsText" text="ER">
      <formula>NOT(ISERROR(SEARCH("ER",D274)))</formula>
    </cfRule>
    <cfRule type="containsText" dxfId="1386" priority="288" operator="containsText" text="PSY">
      <formula>NOT(ISERROR(SEARCH("PSY",D274)))</formula>
    </cfRule>
    <cfRule type="containsText" dxfId="1385" priority="289" operator="containsText" text="ad_Fam">
      <formula>NOT(ISERROR(SEARCH("ad_Fam",D274)))</formula>
    </cfRule>
    <cfRule type="containsText" dxfId="1384" priority="290" operator="containsText" text="PS">
      <formula>NOT(ISERROR(SEARCH("PS",D274)))</formula>
    </cfRule>
    <cfRule type="containsText" dxfId="1383" priority="291" operator="containsText" text="Ortho">
      <formula>NOT(ISERROR(SEARCH("Ortho",D274)))</formula>
    </cfRule>
    <cfRule type="containsText" dxfId="1382" priority="292" operator="containsText" text="ad_Sur (CS)">
      <formula>NOT(ISERROR(SEARCH("ad_Sur (CS)",D274)))</formula>
    </cfRule>
    <cfRule type="containsText" dxfId="1381" priority="293" operator="containsText" text="ad_Sur (CVS)">
      <formula>NOT(ISERROR(SEARCH("ad_Sur (CVS)",D274)))</formula>
    </cfRule>
    <cfRule type="containsText" dxfId="1380" priority="294" operator="containsText" text="ad_Sur (Peds)">
      <formula>NOT(ISERROR(SEARCH("ad_Sur (Peds)",D274)))</formula>
    </cfRule>
    <cfRule type="containsText" dxfId="1379" priority="295" operator="containsText" text="ad_Sur (CRS)">
      <formula>NOT(ISERROR(SEARCH("ad_Sur (CRS)",D274)))</formula>
    </cfRule>
    <cfRule type="containsText" dxfId="1378" priority="296" operator="containsText" text="ad_Sur (GU)">
      <formula>NOT(ISERROR(SEARCH("ad_Sur (GU)",D274)))</formula>
    </cfRule>
    <cfRule type="containsText" dxfId="1377" priority="297" operator="containsText" text="ad_Sur (NS)">
      <formula>NOT(ISERROR(SEARCH("ad_Sur (NS)",D274)))</formula>
    </cfRule>
    <cfRule type="containsText" dxfId="1376" priority="298" operator="containsText" text="ad_Sur (GS)">
      <formula>NOT(ISERROR(SEARCH("ad_Sur (GS)",D274)))</formula>
    </cfRule>
    <cfRule type="containsText" dxfId="1375" priority="299" operator="containsText" text="ad_Im (Inf)">
      <formula>NOT(ISERROR(SEARCH("ad_Im (Inf)",D274)))</formula>
    </cfRule>
    <cfRule type="containsText" dxfId="1374" priority="300" operator="containsText" text="ad_IM(AIR)">
      <formula>NOT(ISERROR(SEARCH("ad_IM(AIR)",D274)))</formula>
    </cfRule>
    <cfRule type="containsText" dxfId="1373" priority="301" operator="containsText" text="Oncology">
      <formula>NOT(ISERROR(SEARCH("Oncology",D274)))</formula>
    </cfRule>
    <cfRule type="containsText" dxfId="1372" priority="302" operator="containsText" text="ad_CV">
      <formula>NOT(ISERROR(SEARCH("ad_CV",D274)))</formula>
    </cfRule>
    <cfRule type="containsText" dxfId="1371" priority="303" operator="containsText" text="Derm">
      <formula>NOT(ISERROR(SEARCH("Derm",D274)))</formula>
    </cfRule>
    <cfRule type="containsText" dxfId="1370" priority="304" operator="containsText" text="Image">
      <formula>NOT(ISERROR(SEARCH("Image",D274)))</formula>
    </cfRule>
    <cfRule type="containsText" dxfId="1369" priority="305" operator="containsText" text="ICU">
      <formula>NOT(ISERROR(SEARCH("ICU",D274)))</formula>
    </cfRule>
    <cfRule type="containsText" dxfId="1368" priority="306" operator="containsText" text="Radiation">
      <formula>NOT(ISERROR(SEARCH("Radiation",D274)))</formula>
    </cfRule>
    <cfRule type="containsText" dxfId="1367" priority="307" operator="containsText" text="Nuclear">
      <formula>NOT(ISERROR(SEARCH("Nuclear",D274)))</formula>
    </cfRule>
    <cfRule type="containsText" dxfId="1366" priority="308" operator="containsText" text="Reha">
      <formula>NOT(ISERROR(SEARCH("Reha",D274)))</formula>
    </cfRule>
    <cfRule type="containsText" dxfId="1365" priority="309" operator="containsText" text="Neuro">
      <formula>NOT(ISERROR(SEARCH("Neuro",D274)))</formula>
    </cfRule>
    <cfRule type="containsText" dxfId="1364" priority="310" operator="containsText" text="ENT">
      <formula>NOT(ISERROR(SEARCH("ENT",D274)))</formula>
    </cfRule>
    <cfRule type="containsText" dxfId="1363" priority="311" operator="containsText" text="OPH">
      <formula>NOT(ISERROR(SEARCH("OPH",D274)))</formula>
    </cfRule>
    <cfRule type="containsText" dxfId="1362" priority="312" operator="containsText" text="Anes">
      <formula>NOT(ISERROR(SEARCH("Anes",D274)))</formula>
    </cfRule>
    <cfRule type="containsText" dxfId="1361" priority="313" operator="containsText" text="ad_Im (Meta)">
      <formula>NOT(ISERROR(SEARCH("ad_Im (Meta)",D274)))</formula>
    </cfRule>
    <cfRule type="containsText" dxfId="1360" priority="314" operator="containsText" text="Apatho">
      <formula>NOT(ISERROR(SEARCH("Apatho",D274)))</formula>
    </cfRule>
  </conditionalFormatting>
  <conditionalFormatting sqref="D276:D281 D283:D288">
    <cfRule type="cellIs" dxfId="1359" priority="284" operator="equal">
      <formula>$V$1</formula>
    </cfRule>
  </conditionalFormatting>
  <conditionalFormatting sqref="D282">
    <cfRule type="cellIs" dxfId="1358" priority="253" operator="equal">
      <formula>$V$1</formula>
    </cfRule>
  </conditionalFormatting>
  <conditionalFormatting sqref="D282">
    <cfRule type="cellIs" dxfId="1357" priority="222" operator="equal">
      <formula>$V$1</formula>
    </cfRule>
  </conditionalFormatting>
  <conditionalFormatting sqref="D275">
    <cfRule type="cellIs" dxfId="1356" priority="191" operator="equal">
      <formula>$V$1</formula>
    </cfRule>
  </conditionalFormatting>
  <conditionalFormatting sqref="D285">
    <cfRule type="cellIs" dxfId="1355" priority="160" operator="equal">
      <formula>$V$1</formula>
    </cfRule>
  </conditionalFormatting>
  <conditionalFormatting sqref="D294:D302">
    <cfRule type="cellIs" dxfId="1354" priority="127" operator="equal">
      <formula>$V$1</formula>
    </cfRule>
  </conditionalFormatting>
  <conditionalFormatting sqref="D301">
    <cfRule type="cellIs" dxfId="1353" priority="96" operator="equal">
      <formula>$V$1</formula>
    </cfRule>
  </conditionalFormatting>
  <conditionalFormatting sqref="D303:D304">
    <cfRule type="cellIs" dxfId="1352" priority="63" operator="equal">
      <formula>$V$1</formula>
    </cfRule>
  </conditionalFormatting>
  <conditionalFormatting sqref="D305:D310">
    <cfRule type="containsText" dxfId="1351" priority="1" operator="containsText" text="Ped">
      <formula>NOT(ISERROR(SEARCH("Ped",D305)))</formula>
    </cfRule>
    <cfRule type="containsText" dxfId="1350" priority="2" operator="containsText" text="OBGYN">
      <formula>NOT(ISERROR(SEARCH("OBGYN",D305)))</formula>
    </cfRule>
    <cfRule type="containsText" dxfId="1349" priority="3" operator="containsText" text="ER">
      <formula>NOT(ISERROR(SEARCH("ER",D305)))</formula>
    </cfRule>
    <cfRule type="containsText" dxfId="1348" priority="4" operator="containsText" text="PSY">
      <formula>NOT(ISERROR(SEARCH("PSY",D305)))</formula>
    </cfRule>
    <cfRule type="containsText" dxfId="1347" priority="5" operator="containsText" text="ad_Fam">
      <formula>NOT(ISERROR(SEARCH("ad_Fam",D305)))</formula>
    </cfRule>
    <cfRule type="containsText" dxfId="1346" priority="6" operator="containsText" text="PS">
      <formula>NOT(ISERROR(SEARCH("PS",D305)))</formula>
    </cfRule>
    <cfRule type="containsText" dxfId="1345" priority="7" operator="containsText" text="Ortho">
      <formula>NOT(ISERROR(SEARCH("Ortho",D305)))</formula>
    </cfRule>
    <cfRule type="containsText" dxfId="1344" priority="8" operator="containsText" text="ad_Sur (CS)">
      <formula>NOT(ISERROR(SEARCH("ad_Sur (CS)",D305)))</formula>
    </cfRule>
    <cfRule type="containsText" dxfId="1343" priority="9" operator="containsText" text="ad_Sur (CVS)">
      <formula>NOT(ISERROR(SEARCH("ad_Sur (CVS)",D305)))</formula>
    </cfRule>
    <cfRule type="containsText" dxfId="1342" priority="10" operator="containsText" text="ad_Sur (Peds)">
      <formula>NOT(ISERROR(SEARCH("ad_Sur (Peds)",D305)))</formula>
    </cfRule>
    <cfRule type="containsText" dxfId="1341" priority="11" operator="containsText" text="ad_Sur (CRS)">
      <formula>NOT(ISERROR(SEARCH("ad_Sur (CRS)",D305)))</formula>
    </cfRule>
    <cfRule type="containsText" dxfId="1340" priority="12" operator="containsText" text="ad_Sur (GU)">
      <formula>NOT(ISERROR(SEARCH("ad_Sur (GU)",D305)))</formula>
    </cfRule>
    <cfRule type="containsText" dxfId="1339" priority="13" operator="containsText" text="ad_Sur (NS)">
      <formula>NOT(ISERROR(SEARCH("ad_Sur (NS)",D305)))</formula>
    </cfRule>
    <cfRule type="containsText" dxfId="1338" priority="14" operator="containsText" text="ad_Sur (GS)">
      <formula>NOT(ISERROR(SEARCH("ad_Sur (GS)",D305)))</formula>
    </cfRule>
    <cfRule type="containsText" dxfId="1337" priority="15" operator="containsText" text="ad_Im (Inf)">
      <formula>NOT(ISERROR(SEARCH("ad_Im (Inf)",D305)))</formula>
    </cfRule>
    <cfRule type="containsText" dxfId="1336" priority="16" operator="containsText" text="ad_IM(AIR)">
      <formula>NOT(ISERROR(SEARCH("ad_IM(AIR)",D305)))</formula>
    </cfRule>
    <cfRule type="containsText" dxfId="1335" priority="17" operator="containsText" text="Oncology">
      <formula>NOT(ISERROR(SEARCH("Oncology",D305)))</formula>
    </cfRule>
    <cfRule type="containsText" dxfId="1334" priority="18" operator="containsText" text="ad_CV">
      <formula>NOT(ISERROR(SEARCH("ad_CV",D305)))</formula>
    </cfRule>
    <cfRule type="containsText" dxfId="1333" priority="19" operator="containsText" text="Derm">
      <formula>NOT(ISERROR(SEARCH("Derm",D305)))</formula>
    </cfRule>
    <cfRule type="containsText" dxfId="1332" priority="20" operator="containsText" text="Image">
      <formula>NOT(ISERROR(SEARCH("Image",D305)))</formula>
    </cfRule>
    <cfRule type="containsText" dxfId="1331" priority="21" operator="containsText" text="ICU">
      <formula>NOT(ISERROR(SEARCH("ICU",D305)))</formula>
    </cfRule>
    <cfRule type="containsText" dxfId="1330" priority="22" operator="containsText" text="Radiation">
      <formula>NOT(ISERROR(SEARCH("Radiation",D305)))</formula>
    </cfRule>
    <cfRule type="containsText" dxfId="1329" priority="23" operator="containsText" text="Nuclear">
      <formula>NOT(ISERROR(SEARCH("Nuclear",D305)))</formula>
    </cfRule>
    <cfRule type="containsText" dxfId="1328" priority="24" operator="containsText" text="Reha">
      <formula>NOT(ISERROR(SEARCH("Reha",D305)))</formula>
    </cfRule>
    <cfRule type="containsText" dxfId="1327" priority="25" operator="containsText" text="Neuro">
      <formula>NOT(ISERROR(SEARCH("Neuro",D305)))</formula>
    </cfRule>
    <cfRule type="containsText" dxfId="1326" priority="26" operator="containsText" text="ENT">
      <formula>NOT(ISERROR(SEARCH("ENT",D305)))</formula>
    </cfRule>
    <cfRule type="containsText" dxfId="1325" priority="27" operator="containsText" text="OPH">
      <formula>NOT(ISERROR(SEARCH("OPH",D305)))</formula>
    </cfRule>
    <cfRule type="containsText" dxfId="1324" priority="28" operator="containsText" text="Anes">
      <formula>NOT(ISERROR(SEARCH("Anes",D305)))</formula>
    </cfRule>
    <cfRule type="containsText" dxfId="1323" priority="29" operator="containsText" text="ad_Im (Meta)">
      <formula>NOT(ISERROR(SEARCH("ad_Im (Meta)",D305)))</formula>
    </cfRule>
    <cfRule type="containsText" dxfId="1322" priority="30" operator="containsText" text="Apatho">
      <formula>NOT(ISERROR(SEARCH("Apatho",D305)))</formula>
    </cfRule>
  </conditionalFormatting>
  <dataValidations count="1">
    <dataValidation type="list" allowBlank="1" showInputMessage="1" showErrorMessage="1" sqref="G500:G501">
      <formula1>子階段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295" operator="equal" id="{4ACA5D8F-106E-4EE7-95D5-D11DAF13A85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296" operator="equal" id="{A52A6355-DC84-41B1-9426-7BE26AB83C23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297" operator="equal" id="{24D81135-DA4D-47A4-AA3D-A6B173C3ECF7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298" operator="equal" id="{3B0E7F0F-A172-4488-85B9-650D62E182E7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299" operator="equal" id="{99DAAB57-A8C8-4318-9EC1-F3D74010A85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300" operator="equal" id="{1E18F093-87FA-4471-9C9D-B7DE2925FC4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301" operator="equal" id="{E44B0305-1CC4-4B97-8034-14F999CD5549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302" operator="equal" id="{E7B25228-37CA-4EB6-8857-D85AE532BB1D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303" operator="equal" id="{CF52E2F1-210B-4B89-8928-5CF5745DE6F4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304" operator="equal" id="{E3DDA1E3-9738-4693-954D-FB7614A2A45B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305" operator="equal" id="{7E0DC3DA-8FBF-4785-A21D-2821E4660F8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306" operator="equal" id="{C1C44D9D-668A-45CF-9C51-356593F842E0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307" operator="equal" id="{B1AA2958-328F-42C5-BFA5-96C7EA9F2EF5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308" operator="equal" id="{40F06720-63C7-4B1D-80C9-5DB969EE2B2B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309" operator="equal" id="{1BA13903-3A6F-49EA-8249-EB33772E94E6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310" operator="equal" id="{25E96AE9-E97D-4E73-BD57-AD26D479E23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311" operator="equal" id="{146C862B-51EE-4158-9CCE-A1092A4F679A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312" operator="equal" id="{86AB8989-7DEB-4C64-ACDB-4EB4A36ABA91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313" operator="equal" id="{991E9ACC-118B-40C7-BC9C-9AE92046A277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4" operator="equal" id="{3D1AE971-5039-4E2B-B2C2-9BC899D29D43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5" operator="equal" id="{8D0C9A2E-8F50-4C8D-9A17-48A5F8E139C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6" operator="equal" id="{0C8C810B-B088-4AA8-81E2-77FA2FFF3F67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7" operator="equal" id="{80D6436B-5C4C-4B48-8446-45F1122F68F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8" operator="equal" id="{597A7822-24A4-44C8-9B9B-AA3945C8064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9" operator="equal" id="{6E234514-EBAD-4B77-A835-BA377678D6C2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20" operator="equal" id="{F0001E98-E0D3-4899-A453-3A37C1B8B0DA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21" operator="equal" id="{1B5E369A-0A20-4C4A-B218-FCC5F46A9D64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22" operator="equal" id="{10219185-7BCE-4D0D-8BEB-49E77B01CF78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23" operator="equal" id="{754A6314-EC0E-4BFA-934A-760C923DE44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324" operator="equal" id="{A999A542-CE30-46D6-89DA-36F4E578D560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D25:D27</xm:sqref>
        </x14:conditionalFormatting>
        <x14:conditionalFormatting xmlns:xm="http://schemas.microsoft.com/office/excel/2006/main">
          <x14:cfRule type="cellIs" priority="2293" operator="equal" id="{85F6609F-B263-4296-B543-B594728B5E05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2294" operator="equal" id="{469CA3C2-CD39-4CFC-AC79-B4199AA195F9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D25:D27</xm:sqref>
        </x14:conditionalFormatting>
        <x14:conditionalFormatting xmlns:xm="http://schemas.microsoft.com/office/excel/2006/main">
          <x14:cfRule type="cellIs" priority="1517" operator="equal" id="{4D19292B-BB0B-47CE-A820-4B37AFBAF34E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518" operator="equal" id="{B22063C9-B29A-48B5-899F-6816D00D241A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D128:D133</xm:sqref>
        </x14:conditionalFormatting>
        <x14:conditionalFormatting xmlns:xm="http://schemas.microsoft.com/office/excel/2006/main">
          <x14:cfRule type="cellIs" priority="2262" operator="equal" id="{F62D7C9B-B167-49EC-9431-28768B184BE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263" operator="equal" id="{838D2803-7292-49C8-ACC8-1A387C8345E7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264" operator="equal" id="{E2AECDDF-96E9-4AD4-9ACB-F4FC7A3774F9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265" operator="equal" id="{5CCD4A88-1941-4117-8EC3-7C89E8DCF98A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266" operator="equal" id="{E1AD2D0F-5958-431D-A7CA-2D46B927970D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267" operator="equal" id="{823E6515-1DB9-4B57-BECC-A6683B3A0E6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268" operator="equal" id="{A9ED67F4-E1EC-4875-9D9D-EB987D9168F1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269" operator="equal" id="{16B86A4C-ED43-44F9-9F99-B867AE4263BC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270" operator="equal" id="{DBC713C8-309B-4DFD-B6F0-DC0C3AB40041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271" operator="equal" id="{E6F83A2C-65B0-4293-ABEC-0AD081CE50E8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272" operator="equal" id="{9837CB99-3E82-4A57-AD15-53B3450F70C6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273" operator="equal" id="{BD8C1AA1-B096-4083-BFA1-02C3C1BDA80D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274" operator="equal" id="{019D1806-A300-47DD-94F5-12CC628C02CD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275" operator="equal" id="{362545F7-E5E2-493E-BC83-7446E862812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276" operator="equal" id="{050872B9-83FB-4A41-A477-089788B08CC7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277" operator="equal" id="{E183350A-BC09-4B47-B2B4-FB03B67A44AB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278" operator="equal" id="{6E41751B-8DD8-4CC4-93EF-96FAD7453122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279" operator="equal" id="{5689E058-B6D2-4A73-BF53-DB3FDCF2E4B2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280" operator="equal" id="{9B30B73C-9D16-4EBD-B168-1A690A2D3ED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1" operator="equal" id="{F5AFB1E4-8034-484A-B737-A25BAC3E87F5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2" operator="equal" id="{0FC2A678-331C-4F77-88F4-53415418E00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3" operator="equal" id="{0BD94A96-AD5D-4732-967A-CB6010D3710B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4" operator="equal" id="{2EBD3494-EDE0-41ED-9529-17F54D0B2783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5" operator="equal" id="{BC9206B0-A95D-4BF0-975D-B83822EBA39F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6" operator="equal" id="{175FEAF5-22EF-4B18-A6DE-AEBFB6D9D07E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7" operator="equal" id="{3D296D84-3DFB-43D7-B5E5-9D7E2E6C90C2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8" operator="equal" id="{DDEB24BA-DB5C-43C6-B438-EB14A4898D9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9" operator="equal" id="{7013EC54-60AA-4922-8CBF-8E27FBAE65BA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90" operator="equal" id="{326B2912-5F9F-474D-BB1E-1ED7D7974053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291" operator="equal" id="{7839CB29-6DD5-48D5-8907-6D6398FCAD8B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D28:D30</xm:sqref>
        </x14:conditionalFormatting>
        <x14:conditionalFormatting xmlns:xm="http://schemas.microsoft.com/office/excel/2006/main">
          <x14:cfRule type="cellIs" priority="2260" operator="equal" id="{D564DAC3-0CFC-4132-AC79-A4B00C9461A3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2261" operator="equal" id="{D40FF2D2-2821-4656-B3E9-B9D2E18064B9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D28:D30</xm:sqref>
        </x14:conditionalFormatting>
        <x14:conditionalFormatting xmlns:xm="http://schemas.microsoft.com/office/excel/2006/main">
          <x14:cfRule type="cellIs" priority="2169" operator="equal" id="{57B9CE09-FF95-40D6-AB16-CC9F6337266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170" operator="equal" id="{63DAA90C-7431-4A40-AEEE-1BE105D0F437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171" operator="equal" id="{DD0BF1D8-41AF-425C-9A35-04F04788BF3A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172" operator="equal" id="{E3096F64-8F41-48EF-AC6D-6A7D08DEC8F9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173" operator="equal" id="{1B2C54E6-C9CC-4BD2-93E9-7260BF2C0E1C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174" operator="equal" id="{6D701A2E-7223-4078-B7FF-1333E23734AC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75" operator="equal" id="{92156E48-351D-4192-808D-A8FAB89C30D6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76" operator="equal" id="{AE60A27F-6C2E-487C-A596-A455D421EF56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77" operator="equal" id="{0B6834F5-E494-46CB-9319-549409D36A97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178" operator="equal" id="{8202603E-5D19-4184-B209-545A307BFBB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179" operator="equal" id="{02DD0215-BEC4-4F93-9081-9B2E22013EB9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180" operator="equal" id="{E87694C6-E08C-43DC-93EE-ECA7740CEA58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181" operator="equal" id="{423629FF-4575-40A4-9E2A-7514AC9C5599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182" operator="equal" id="{0249CCDB-E9FC-4EC4-A1A6-6EBC995970F4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183" operator="equal" id="{395C3A49-1533-4E5D-908C-EE949FC6F125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184" operator="equal" id="{354714AB-70C0-463B-A2B1-7CE68EF1BC05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185" operator="equal" id="{9F0FE31C-52E9-41F1-A401-A3D8DFC1E1BE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186" operator="equal" id="{3D59B136-EF31-41B1-827A-7FBB2AADD0E6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187" operator="equal" id="{BBEF82B5-EC32-4F8F-9C90-980ADB141AB9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88" operator="equal" id="{F046B500-DEDD-4FBF-84DD-04D5FDA3ED2B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89" operator="equal" id="{D84051AC-555A-4EFA-A224-3000989486F8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0" operator="equal" id="{A88C7945-5DD8-40F6-916A-AA84D3C5FFFB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1" operator="equal" id="{618782AD-6BEB-45E1-8EDA-834C0D4AD0D6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2" operator="equal" id="{ADB16766-E90B-4D1A-8ED3-9E3AD2D004FB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3" operator="equal" id="{73741CC4-1555-4DFD-84FF-A230D388DD62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4" operator="equal" id="{2AFD45A7-72CD-46B7-B035-438E980C6E9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5" operator="equal" id="{EDD967F1-686A-4302-88EE-CDABD337208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6" operator="equal" id="{0073DC0B-5F1D-4422-BE71-7ED4233B444B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7" operator="equal" id="{29F6D4B3-052D-4508-9C22-92E7F1652525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198" operator="equal" id="{1291AFC3-C4D4-4CA9-B35A-8B5DB28D018C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cellIs" priority="2167" operator="equal" id="{019A5032-EE63-4B2D-9C6D-A4F91C54B675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2168" operator="equal" id="{D262F37A-57E5-44C7-9296-7D6F20AAB7FB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D33:D35</xm:sqref>
        </x14:conditionalFormatting>
        <x14:conditionalFormatting xmlns:xm="http://schemas.microsoft.com/office/excel/2006/main">
          <x14:cfRule type="cellIs" priority="2136" operator="equal" id="{50FEF6FE-989C-4887-A393-820985E519B1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137" operator="equal" id="{F092AE36-59C8-4964-BD91-055AB503EB18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138" operator="equal" id="{77FF9D43-AE19-4946-8CBA-A11310844B6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139" operator="equal" id="{187B9005-B7DF-4F4D-A396-F2B74D88B3B7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140" operator="equal" id="{BF23565E-F51B-4C79-BB31-75B8A7D42FB8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141" operator="equal" id="{74D9F378-6BE5-449B-BDC1-53C697BDC7A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42" operator="equal" id="{DDADA322-7C7F-4EC0-BC54-197D30025CE1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43" operator="equal" id="{9EABE3FB-409D-43C0-896B-D86BC773BA3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44" operator="equal" id="{A28DD263-9172-4A33-A48F-B61124E8EAE3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145" operator="equal" id="{3D830F7E-EC59-4315-AAFA-7174B029E3E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146" operator="equal" id="{CEA58A36-7E5A-4EC5-9D21-6748D087AA99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147" operator="equal" id="{935030C8-DD94-4BEC-BBC2-268EB4FA3166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148" operator="equal" id="{CCD0BE77-FC9E-4614-A960-C96821158804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149" operator="equal" id="{76451F59-3CEB-4C97-B1EF-5C00B2C924BE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150" operator="equal" id="{5FEAB67F-9EF8-454F-9C31-4C9F0891987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151" operator="equal" id="{7F0EB7C3-F1BE-4996-872C-01A4F3E0FC88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152" operator="equal" id="{A8078884-FA9A-4278-A1A5-3AAEFDECC075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153" operator="equal" id="{6115A23B-2007-482B-AB0F-AB1FF2E1596D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154" operator="equal" id="{72C3EF98-B0E3-441B-AD90-DED35D78F94E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5" operator="equal" id="{FD7B33EE-3557-4205-B084-58CBD07F540F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6" operator="equal" id="{12E60245-F9D5-4FA8-9EDD-479EE40FDE7B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7" operator="equal" id="{C64DC048-B6B4-4574-818C-FBE95EF0874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8" operator="equal" id="{1EEC01D2-8275-413D-BCA9-6BD62E4BDF31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9" operator="equal" id="{6B45B2B5-3581-4F85-A9E9-F804560430E3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0" operator="equal" id="{FBB87F2B-CAFF-42EC-8996-B086A8C6B990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1" operator="equal" id="{0D60D151-C37C-4549-B772-8487C0F5C434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2" operator="equal" id="{91D95335-A5BF-4958-A62D-B69D440C91E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3" operator="equal" id="{8C1CDCD8-94A8-4842-B74E-2E91568E93E3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4" operator="equal" id="{13A4E4C8-1D89-447D-A1B7-691E3BC564CC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165" operator="equal" id="{6780C912-B347-460B-8EBA-09A5146817E8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D36:D41</xm:sqref>
        </x14:conditionalFormatting>
        <x14:conditionalFormatting xmlns:xm="http://schemas.microsoft.com/office/excel/2006/main">
          <x14:cfRule type="cellIs" priority="2132" operator="equal" id="{6453BFC5-9D08-43E9-9C49-06D4201C79A9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2133" operator="equal" id="{95EC3386-FADC-4990-B95A-56649D376A9B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D36:D41</xm:sqref>
        </x14:conditionalFormatting>
        <x14:conditionalFormatting xmlns:xm="http://schemas.microsoft.com/office/excel/2006/main">
          <x14:cfRule type="cellIs" priority="2040" operator="equal" id="{F505643E-C75E-4698-9652-D7A3E3A5486E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041" operator="equal" id="{28FA91CA-0EAB-499D-B6E5-BC033A68C1E2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042" operator="equal" id="{AA7B4BF6-9601-4E8F-A89F-4590835FC4C6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043" operator="equal" id="{C52E4F43-C2C4-465A-B44A-994896332DCA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044" operator="equal" id="{E4199FAF-1963-4DB8-B643-83B71E8DB364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045" operator="equal" id="{F25C8B3A-297E-4CE1-B1DE-8FD45BB9D835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46" operator="equal" id="{CFEED6CF-9B14-4255-884E-F17B86E7318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47" operator="equal" id="{2474AA0A-ADEC-44B2-BC27-2133A9A48788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48" operator="equal" id="{E7EC56F1-7C90-4FBC-9A1E-0D60C3419FFB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049" operator="equal" id="{CBA503E5-F400-4B06-AB68-4D7BE825252B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050" operator="equal" id="{01065CDA-A376-4DB4-B74D-930C898E1160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051" operator="equal" id="{E74667F9-A3E2-4541-814A-AFD90203E37E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052" operator="equal" id="{D1A9A3E6-50EB-452C-A510-0421F79D8DEC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053" operator="equal" id="{99E96E59-E883-40F7-B750-BEB4D74A90A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054" operator="equal" id="{7655C278-EBA4-4776-A478-4C2FE554B83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055" operator="equal" id="{F4FF4FC9-6D67-46C4-8145-C369A8D9452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056" operator="equal" id="{7682792C-EDDD-42DA-855C-DF099E342F1C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057" operator="equal" id="{5C359F18-3A61-4102-BB02-3CA9E6493B58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058" operator="equal" id="{CE81AE79-A8E1-4B21-8A95-3DDA18DAB816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59" operator="equal" id="{C610E8AB-37DA-4E02-A1BC-48EF37143677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0" operator="equal" id="{250F6DCE-7F36-4726-98F6-7449EFE76F5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1" operator="equal" id="{C8F0B56B-10DB-4A10-B93E-9C6C4548448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2" operator="equal" id="{8DF46138-B516-4411-812D-8591FCCC312E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3" operator="equal" id="{A8004DD8-273D-4DBB-82C0-2CDF5FC93A79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4" operator="equal" id="{A6F10EE5-E2B5-488A-B4CF-27233EA6C1A6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5" operator="equal" id="{632F1204-59F9-4337-9A7C-375BDE0C4835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6" operator="equal" id="{4AC2E0FA-E47E-4401-8D84-080480B56B6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7" operator="equal" id="{58CF69C4-1633-4666-B27B-30362E754F35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68" operator="equal" id="{4C21F1F7-3842-4A48-8D09-257363049A18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069" operator="equal" id="{B378A6B8-5343-4907-99A4-147A18E740E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D47:D49</xm:sqref>
        </x14:conditionalFormatting>
        <x14:conditionalFormatting xmlns:xm="http://schemas.microsoft.com/office/excel/2006/main">
          <x14:cfRule type="cellIs" priority="2038" operator="equal" id="{781B7402-4D2C-42C3-9791-7A074773DD0F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2039" operator="equal" id="{0E678F72-0BF9-45D3-AB4F-6DDA516DC61B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D47:D49</xm:sqref>
        </x14:conditionalFormatting>
        <x14:conditionalFormatting xmlns:xm="http://schemas.microsoft.com/office/excel/2006/main">
          <x14:cfRule type="cellIs" priority="2007" operator="equal" id="{F0A72DDF-B89F-4425-9784-A3D7F01537AC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008" operator="equal" id="{80D9E2CB-657E-4C87-B6BE-D5C313F10782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009" operator="equal" id="{D491F821-D24D-491F-B8A7-F70112EAF31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010" operator="equal" id="{5871FE48-F78E-462E-AB53-365167A597E2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011" operator="equal" id="{DBA06B14-D1E1-4392-ACDB-1CBA9CADD907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012" operator="equal" id="{ED2E123A-CCC4-4D84-8781-A8C07B27A3DD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13" operator="equal" id="{A13AB8F6-0DA3-4E23-9AA9-24C3CC1DA1B0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14" operator="equal" id="{B3F92C85-6769-4D84-ADB6-BCA106E4DFDE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15" operator="equal" id="{51F9186C-8694-44C7-A000-15B96D7D2714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016" operator="equal" id="{8C0CEA2E-C4E3-4C82-A9D9-6B8AE44CE279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017" operator="equal" id="{1137114B-AF6F-4895-BCA4-BD8D68F0496D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018" operator="equal" id="{103562BA-FB00-408C-9098-6B5FE1F1F9B7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019" operator="equal" id="{059626D1-6EEC-4555-880B-119A249D2B43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020" operator="equal" id="{BBAE4FB0-2A0B-4045-9168-90BF3811E36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021" operator="equal" id="{EC61DA26-930A-41E3-BD2A-E49C4B4CDC8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022" operator="equal" id="{4C702ECA-6C96-4E9C-8E92-FF3E5158E7F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023" operator="equal" id="{105F90E6-7E37-4AC8-AD41-9F79EE90ECB4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024" operator="equal" id="{68853657-1BF7-4A64-B6D0-6EEA64BFAAD2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025" operator="equal" id="{887457A6-2470-4E13-908B-2AB3B62E0E0B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26" operator="equal" id="{74530415-8DF6-4C09-A2F3-E104E64D4D69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27" operator="equal" id="{B9A9C90F-BCD0-4D9D-AD63-526062555D5F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28" operator="equal" id="{C50CC018-0BCA-4F67-B175-0A353695E8D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29" operator="equal" id="{10692B7E-F76F-4428-9D2E-823598C84F3C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0" operator="equal" id="{34EA3AA3-18C7-420D-9D55-A4DE90FB3AC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1" operator="equal" id="{2DF5F71C-B2F4-4495-B98C-183E81A6E6CD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2" operator="equal" id="{BAEEAC60-F864-465D-AE3D-D07A50B549D1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3" operator="equal" id="{8632BB34-C469-41BE-86AD-96F7C143F726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4" operator="equal" id="{303C58E2-5780-49C1-BE1C-8F471AC8120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35" operator="equal" id="{E24DA1DB-1E1B-44D4-B6BA-DAFEDFAA2B97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036" operator="equal" id="{30ED0798-CC3E-4230-BF19-0A542E0250F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D51:D52</xm:sqref>
        </x14:conditionalFormatting>
        <x14:conditionalFormatting xmlns:xm="http://schemas.microsoft.com/office/excel/2006/main">
          <x14:cfRule type="cellIs" priority="1975" operator="equal" id="{36FB4264-0D22-41FA-B62D-772A9481E57E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976" operator="equal" id="{E2DFAB59-6612-4530-917B-E05901F32D7D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977" operator="equal" id="{A31CB441-1903-4063-B9B5-39C3A671BFD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978" operator="equal" id="{9BD60419-3BDA-4B1B-9EB7-CC0B23EB9B37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979" operator="equal" id="{15E427F6-7FE3-490F-A6CF-123AC8A1143D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980" operator="equal" id="{3ACAA05C-1C17-402D-ADBF-23699D8CDBC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81" operator="equal" id="{5CE54BBD-3552-426F-BD6F-94782D45B3D2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82" operator="equal" id="{42C22BC2-E16D-4360-92F1-A59984520026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83" operator="equal" id="{80AA6BDD-EFC9-4687-86C8-945C997309E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984" operator="equal" id="{1C5FEDB1-A618-4A66-954D-3F5F62641DDF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985" operator="equal" id="{2CE5A920-842B-4623-96CF-003C608AE4BE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986" operator="equal" id="{075098BF-9F1E-450E-96A7-CABEF98CF534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987" operator="equal" id="{9DE2E0F9-8483-42CA-9005-837F509707EF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988" operator="equal" id="{AB401896-C8D8-4996-A6B0-48E680A8E9DC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989" operator="equal" id="{D1FED8C9-2140-44C6-90D5-6BAE0C587A6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990" operator="equal" id="{8E630683-F46B-4064-A170-33E39112D483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991" operator="equal" id="{EDC0DACC-3A79-4C7A-90D7-894F7E8A9CE9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992" operator="equal" id="{22202D97-66E0-4A46-9D0B-532E6F9386E9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993" operator="equal" id="{6326A5FC-BDCC-4A8E-9414-ADF2A586DE5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4" operator="equal" id="{57792666-AB74-433C-9124-DD429DF6AA25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5" operator="equal" id="{82740C8C-9E57-4C22-BB2D-27B96A2F4766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6" operator="equal" id="{DE98F2D9-C4E0-4969-84F1-6F6ADE9899F6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7" operator="equal" id="{47C9CFF5-975F-4C2B-9BC9-3981EEFB4152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8" operator="equal" id="{1ED0B17C-76C7-4D8E-91B3-6C820324825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9" operator="equal" id="{FA455FD5-2F7C-42B5-A31C-EA1C88B624BE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00" operator="equal" id="{713E3C8D-7185-4F93-B405-B9E88666E36D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01" operator="equal" id="{DC5E2C24-7EBA-4E16-8913-CFC74033F2B1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02" operator="equal" id="{8E45AA15-E00E-4428-9919-7EE9F2722994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003" operator="equal" id="{799F2E3A-A711-488A-8EBE-679DD4C16EF3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cellIs" priority="1973" operator="equal" id="{A5AB02CD-C878-4706-8FDB-8E80778EAAAD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974" operator="equal" id="{674F8AB4-8160-4244-B19A-27D5907A1EAD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D50:D52</xm:sqref>
        </x14:conditionalFormatting>
        <x14:conditionalFormatting xmlns:xm="http://schemas.microsoft.com/office/excel/2006/main">
          <x14:cfRule type="cellIs" priority="1942" operator="equal" id="{30B0301A-61D0-4F7A-9094-4CFD040CAFE8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943" operator="equal" id="{1803E5BC-2C27-44AA-BC32-B13CC97BE2F6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944" operator="equal" id="{1ADBE3CD-D5A0-4CA8-A4D3-A541A43420C4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945" operator="equal" id="{B8901A18-A3F7-48BE-B31D-7C224E6DA877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946" operator="equal" id="{0FCA86F0-3588-454C-94E0-489306CC7D3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947" operator="equal" id="{4A5BB6AD-4411-42C4-B100-34CE50E8BB7A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48" operator="equal" id="{574F624C-B559-41E7-9A39-C71E2FC727B2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49" operator="equal" id="{42D1DCCC-325F-40ED-B777-55E1465EDFA1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50" operator="equal" id="{2AFF786F-6895-4587-AE10-00518C36D572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951" operator="equal" id="{6A56A324-10F9-4087-A734-1675B89E0E81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952" operator="equal" id="{5EF1D1CC-AAB0-40D8-93B7-D62A5145ECA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953" operator="equal" id="{7B8278DF-86B8-47FA-873A-4529AD1ECFEE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954" operator="equal" id="{9184480D-17D3-480B-8D84-7F2C2F2ED3D6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955" operator="equal" id="{6DECE4DD-E38B-4448-AC8D-4D90D5EB11A2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956" operator="equal" id="{3BC5AE6A-DEC8-4DB8-8F6E-523AB64BEDEC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957" operator="equal" id="{48F0D9E6-1D84-40ED-BA7D-70DD9DE918A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958" operator="equal" id="{983178CB-126C-4507-8FA1-DC5A5040C66E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959" operator="equal" id="{3F4039E9-0F1E-4C78-8399-A1F72C948165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960" operator="equal" id="{E15B3800-14D6-460B-92CF-925E906D7605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1" operator="equal" id="{E47C29D0-99A2-40C4-8297-ED7D8BA362D2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2" operator="equal" id="{CA699F18-21F0-4007-9DA8-E33D001583FC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3" operator="equal" id="{17942B02-B3AE-4EAA-AE38-2A67FD6826B6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4" operator="equal" id="{2F2EBAF9-5CEA-4D6A-82C6-547A83F36F8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5" operator="equal" id="{4B1BB464-F9CB-4C2C-9656-0E49DAC73655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6" operator="equal" id="{BC89CF77-9F30-4C65-8DF0-F838735D48F5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7" operator="equal" id="{BF43AAEB-5EC6-4104-93A9-89332F04F8DD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8" operator="equal" id="{3DF75226-EE33-4BC2-A876-B97995CBE5F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9" operator="equal" id="{70D950EE-9688-4197-9265-04010DD149DA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70" operator="equal" id="{6584D6FF-3B97-4757-BE6F-FB0DBC64AA4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971" operator="equal" id="{9055FE69-7385-438E-814E-89A8B2CA8E8C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D53:D60</xm:sqref>
        </x14:conditionalFormatting>
        <x14:conditionalFormatting xmlns:xm="http://schemas.microsoft.com/office/excel/2006/main">
          <x14:cfRule type="cellIs" priority="1936" operator="equal" id="{2D9F8998-6489-486F-984E-57881F15B67A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937" operator="equal" id="{01DCF32E-C0D8-49D2-9890-3B43C7213A9A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D53:D60</xm:sqref>
        </x14:conditionalFormatting>
        <x14:conditionalFormatting xmlns:xm="http://schemas.microsoft.com/office/excel/2006/main">
          <x14:cfRule type="cellIs" priority="1875" operator="equal" id="{52DC1D53-760A-4B72-9518-7DF8869E286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876" operator="equal" id="{641E5402-61D1-46B3-9F09-ECFFA136127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877" operator="equal" id="{4C75C28B-F8A3-4D3D-A675-CC08DC7B6019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878" operator="equal" id="{4801A655-B00D-4035-A350-C6D0AD0D1574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879" operator="equal" id="{CBEA055A-AA0C-4452-A444-5EF82E140E87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880" operator="equal" id="{0F476B38-F893-4FB8-A163-EE99A217A572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81" operator="equal" id="{9EDD26BA-810F-4446-9976-2EF81D1E092C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82" operator="equal" id="{F016EC68-302F-49C9-8734-4D2BC1793E1C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83" operator="equal" id="{9BBEC29F-5EA8-4A3D-8BBE-3158D1BF542C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884" operator="equal" id="{8A64CA6F-0F96-401B-9FD1-D769A3DD8030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885" operator="equal" id="{90D9001E-C51B-4DD7-A47F-10D621B0E740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886" operator="equal" id="{A9537F9D-11FD-4E5F-8EFD-214851B14C80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887" operator="equal" id="{14A1EAC9-0971-47A6-BB3C-AC3FEB5D70FB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888" operator="equal" id="{F83C3D7C-D3E6-4266-AF42-2AB667FFFF51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889" operator="equal" id="{2795CB26-29E1-4FF8-8031-5ED81079A224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890" operator="equal" id="{9AB6C107-2421-4D18-B38B-A812B9B652E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891" operator="equal" id="{C56E47E6-76AF-477E-93AF-12D3CD97E612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892" operator="equal" id="{C09FF7D2-5A46-4A81-A61F-965DE2A2FE93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893" operator="equal" id="{B7B62A61-E094-4B09-AE27-399CBB159ACB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4" operator="equal" id="{D2A2C610-C8FB-40E3-97D5-D3698436749C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5" operator="equal" id="{27A3E3E1-3E35-4319-A4B1-8F0B5AF0BED5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6" operator="equal" id="{C1F19626-D059-4BC2-AD0E-48DEAA6C23DF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7" operator="equal" id="{8913F29A-40C7-4D74-91C6-25469A63CB70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8" operator="equal" id="{7251BFDE-F16A-4489-8757-2BD52965DAF8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9" operator="equal" id="{2C4A0ACF-C25D-4348-B328-331595F8BDC4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00" operator="equal" id="{6081B8E3-A33C-47B3-A609-607C242CDA2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01" operator="equal" id="{E4FB609F-ADFF-441B-A7FE-A63E15069C1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02" operator="equal" id="{F5AD4E23-9499-407F-A698-C13C1D418A43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03" operator="equal" id="{CFC2DAC7-0821-4DC1-8CF6-DC7B9BD565F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904" operator="equal" id="{E3E941BA-1900-4EFE-9A6A-0AC1EC66989A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D69:D71</xm:sqref>
        </x14:conditionalFormatting>
        <x14:conditionalFormatting xmlns:xm="http://schemas.microsoft.com/office/excel/2006/main">
          <x14:cfRule type="cellIs" priority="1873" operator="equal" id="{F4A1CFF0-E833-421C-8CB3-8CE31326E4B0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874" operator="equal" id="{02B088D2-A1DE-49C9-B6CF-D66314412719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D69:D71</xm:sqref>
        </x14:conditionalFormatting>
        <x14:conditionalFormatting xmlns:xm="http://schemas.microsoft.com/office/excel/2006/main">
          <x14:cfRule type="cellIs" priority="1842" operator="equal" id="{542B6E33-FE45-42D8-97D0-3ACC18182292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843" operator="equal" id="{E3A8C7D3-6414-4CCA-81E5-D8493828635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844" operator="equal" id="{FC67A2ED-8B75-4B6D-8E9B-4BAA856D7D4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845" operator="equal" id="{3AE1C919-E3A4-4859-8AD7-7C825D7283F8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846" operator="equal" id="{D28F7155-F2A4-4ABA-8B73-6BFFF7900BC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847" operator="equal" id="{20D2A47C-182B-46ED-9C93-284BA4F4229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48" operator="equal" id="{285DA0C1-5964-4CB2-AD86-D04EBD5BE76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49" operator="equal" id="{FC40EF50-BD61-4DA3-92B5-A97C85F5E9F8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50" operator="equal" id="{644D98F3-A288-4B46-9CAD-E6434E3503A1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851" operator="equal" id="{D8236AE5-44A5-4696-AF58-B67C2DE3333F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852" operator="equal" id="{21C5DDF1-FE1F-481E-B32D-32FF8E8F056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853" operator="equal" id="{9470E182-193E-43C9-ACFD-27C1941E3B03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854" operator="equal" id="{7E5DF945-4730-456A-97D0-C65B6D54F523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855" operator="equal" id="{0F0E5B1F-31DE-4764-8B01-D7B4A5234DE2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856" operator="equal" id="{EA984618-11CB-44FA-BA55-C6FBC499CEE7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857" operator="equal" id="{28062CBC-3FBD-459E-9F89-08B7E94E7327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858" operator="equal" id="{F4D5827F-99C7-49B8-B0EE-3A861C03C2C8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859" operator="equal" id="{42512D59-EDE0-4D75-AC62-EFEDF19A1A2C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860" operator="equal" id="{531ADF37-EFD2-4735-BF1D-5BBDB331839F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1" operator="equal" id="{4E08F44C-D784-4589-8193-BA1B158D39FD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2" operator="equal" id="{9389D9B7-3B06-4240-8A5B-80E3C5E6A6A1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3" operator="equal" id="{E88A2A10-618B-495A-9C09-1F8E93E7C195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4" operator="equal" id="{111A3444-A7CC-4A06-B2F5-260060AD6FF0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5" operator="equal" id="{7E862A4D-31A9-48F9-B7A0-7BE249C6593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6" operator="equal" id="{0AF18BB1-E573-42C9-8C38-8070EC968E3F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7" operator="equal" id="{E8E44E30-9133-4978-A050-E1C5968D91DF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8" operator="equal" id="{CAF97273-5128-4430-9E67-C51FAD70AA3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9" operator="equal" id="{6332C73C-7A30-465F-B555-EEE1EB14C588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70" operator="equal" id="{12E9C236-0676-4D60-8E76-CACC53D6408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871" operator="equal" id="{114C2E57-EFAB-4E18-B2CB-9E73D0E998D6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D72:D79</xm:sqref>
        </x14:conditionalFormatting>
        <x14:conditionalFormatting xmlns:xm="http://schemas.microsoft.com/office/excel/2006/main">
          <x14:cfRule type="cellIs" priority="1836" operator="equal" id="{07D177A2-57A3-4BF7-94DF-6936C25371A2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837" operator="equal" id="{F2FC6A63-5F94-49B5-915F-1131E3E311B4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D72:D79</xm:sqref>
        </x14:conditionalFormatting>
        <x14:conditionalFormatting xmlns:xm="http://schemas.microsoft.com/office/excel/2006/main">
          <x14:cfRule type="cellIs" priority="1775" operator="equal" id="{F79F705A-C496-42BF-B4DC-D771957C2AB0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776" operator="equal" id="{16DA9BE5-BEAF-47E8-9315-5A5D0AA5F633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777" operator="equal" id="{AB2BF096-72F8-49FE-9A62-624D8A021640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778" operator="equal" id="{58ED7315-74F3-4B35-95AD-7E54B845ACE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779" operator="equal" id="{2B727FD8-1CF9-4FFD-BB14-76664CC3070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780" operator="equal" id="{14C5F484-CFAF-4F26-9433-C2FD398B4D3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81" operator="equal" id="{D70C0336-E38D-4DA4-BD4D-3891A4EF8362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82" operator="equal" id="{D98EB3F4-F76F-45D4-86FD-CFCFBE52C1E3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83" operator="equal" id="{A7286B80-778E-4D14-9F57-A56D10DEAE6F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784" operator="equal" id="{CC2D5D54-5CBE-46AD-95D5-BED79AD643D2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785" operator="equal" id="{B491974C-81E4-4F76-9734-E7EAD13456AA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786" operator="equal" id="{8D78B39B-77B0-421E-8E27-11375420DED6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787" operator="equal" id="{7519B9FE-3BE3-4E56-B60E-404F8BC3B7BE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788" operator="equal" id="{0586A9F9-7AD3-4392-92B4-B85FB1AFE5DD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789" operator="equal" id="{B58A84B8-954D-45F6-AF75-A201432EC0BB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790" operator="equal" id="{E6DF90A4-7C56-4B67-B5B5-2B420AD74335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791" operator="equal" id="{BDD73E04-5B1D-4A74-A7F2-0FDAD131F9CA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792" operator="equal" id="{F187977B-B36C-4529-8393-8F19E4E864A0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793" operator="equal" id="{A53DB02E-EBAA-49FD-B87C-0FF1372F75C4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4" operator="equal" id="{0D46235C-C6F9-4BA7-B6E5-FB38A47FC04C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5" operator="equal" id="{B927565C-7DF4-4989-AF7B-2382A7A04491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6" operator="equal" id="{BC2164A9-2627-41B4-B057-3C4B44EACA0F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7" operator="equal" id="{3697AC09-394C-4FE6-85BB-DA4C5039BEC9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8" operator="equal" id="{B6C99CCF-8A8C-426F-9594-395B055C6ED4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99" operator="equal" id="{93F7B56D-CD3E-44EC-B8BB-168EC47D0C11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00" operator="equal" id="{653A38AD-F2A3-4574-9B76-DC7220FFB7B5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01" operator="equal" id="{CDF90DBF-5BEF-4631-9F91-EDA9BCC805E3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02" operator="equal" id="{4BD8F2A8-5347-4E32-AEEF-801F3839B989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03" operator="equal" id="{68487DCD-DAB0-4A49-BA5C-0A0FCB277290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804" operator="equal" id="{0674AAA0-C7DB-4458-849E-6F8C944F8FD9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D85:D92</xm:sqref>
        </x14:conditionalFormatting>
        <x14:conditionalFormatting xmlns:xm="http://schemas.microsoft.com/office/excel/2006/main">
          <x14:cfRule type="cellIs" priority="1769" operator="equal" id="{306AFDB7-5B9C-4C32-B5DD-E5B3131606A8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770" operator="equal" id="{20825160-2076-44AB-9A8B-1744C79E69D0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D85:D92</xm:sqref>
        </x14:conditionalFormatting>
        <x14:conditionalFormatting xmlns:xm="http://schemas.microsoft.com/office/excel/2006/main">
          <x14:cfRule type="cellIs" priority="1708" operator="equal" id="{FFB5EAD5-B9EE-4D26-85D5-DB45CB61319F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709" operator="equal" id="{BE934FF6-04D6-41C8-801F-51A66C30973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710" operator="equal" id="{FF237860-290B-4C04-A01F-D827DD84745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711" operator="equal" id="{EF8F080F-52B2-4C63-AB4C-F4D0CAAA167D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712" operator="equal" id="{14533EE9-E47C-4FED-BBC6-0BC2EE71068A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713" operator="equal" id="{623DF8BE-2114-4DFE-8F90-5106D1DD0141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14" operator="equal" id="{BE4AE438-B814-49CF-BFFC-46AB6DB254AB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15" operator="equal" id="{BE824BE5-3ACB-417A-B024-608EA865352B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16" operator="equal" id="{A4463E7C-887B-4D18-BE5B-1CD79E065A22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717" operator="equal" id="{213417EF-7467-4DD2-BC82-B79B287EE534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718" operator="equal" id="{42AF133E-9002-45E7-ADC4-2373254C1D7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719" operator="equal" id="{71347861-140D-4BC6-AB87-48BED97A5DAE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720" operator="equal" id="{041EEF90-87AF-40C7-A926-ED1CDD67DAAC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721" operator="equal" id="{CA367004-D825-4FD3-9DAC-CA4658195DD2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722" operator="equal" id="{00296985-BC49-4AC8-BAA8-55E8E1D5B8D4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723" operator="equal" id="{0D7B4498-37BA-4BD5-8CD9-948D5C69601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724" operator="equal" id="{81144384-A370-4277-9350-F18C6B4CF7E4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725" operator="equal" id="{B917E871-6888-4187-858B-3EEF76BD41C9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726" operator="equal" id="{67CEE4C9-7DF8-4593-96C5-22B4AF5A405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27" operator="equal" id="{3900D76B-6925-4DE7-A191-6D11A2722D54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28" operator="equal" id="{572A41D1-F642-45B3-9B2C-E350A0BAB2B5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29" operator="equal" id="{AF9E1BBC-508C-4212-BC79-5D1B183A1E61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0" operator="equal" id="{8B15BE5F-8FFF-4F04-AF7E-7868DCB5789F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1" operator="equal" id="{A3324753-97C5-41C6-93BD-9841F8704FFC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2" operator="equal" id="{6429D63A-4F4A-48FA-B24A-21D48847B5D1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3" operator="equal" id="{049E1F56-1D10-425D-8D51-648FFAABBDC9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4" operator="equal" id="{E5CB13B4-73EA-403E-AF8C-D071F56ADD9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5" operator="equal" id="{E021B355-AD79-4B13-91F0-0B48CB55E29E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36" operator="equal" id="{22EB7684-DF56-4492-99CF-4319D688ADE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737" operator="equal" id="{33F1CE78-64B4-4CA0-80B3-AC272DEE184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D99:D112</xm:sqref>
        </x14:conditionalFormatting>
        <x14:conditionalFormatting xmlns:xm="http://schemas.microsoft.com/office/excel/2006/main">
          <x14:cfRule type="cellIs" priority="1675" operator="equal" id="{2FFF9A65-26C5-4F96-8252-08E3454E99BE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676" operator="equal" id="{AB74813B-EC7F-4558-A4B8-648DFDE1015F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677" operator="equal" id="{72F3BC8C-54E9-4C1C-9942-BCAC39AAB849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678" operator="equal" id="{69E08F17-7DB3-4DA2-93AB-E2E1F0128E99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679" operator="equal" id="{2D3FD520-5ABE-421E-9CFB-19899C69A927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680" operator="equal" id="{3804F70E-8FD0-48BC-8897-00BD2FDF07C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81" operator="equal" id="{221C864C-24C8-4C4F-86A0-F165B61921E6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82" operator="equal" id="{883669C3-A23E-4C4E-805A-B4C9D6E073CB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83" operator="equal" id="{21C9B2A8-0426-4403-8D6E-0E8640F8CD5E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684" operator="equal" id="{800DE1AC-53DB-4BFE-A957-D066FAC15C7A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685" operator="equal" id="{B2A6ACCF-F029-4017-B8BD-04B99767343E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686" operator="equal" id="{947A39EC-4EFB-441B-9D73-ADA8D9C3C64C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687" operator="equal" id="{03AC4B9E-46A8-47BC-8685-9FCC2E7AD4F9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688" operator="equal" id="{13E65635-672E-4C9D-BF67-BB86663DA69D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689" operator="equal" id="{DF7F205C-49B8-4288-9B53-0500FE6306F3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690" operator="equal" id="{41BD2BAA-8250-4E92-BC7C-E4560ED0A61F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691" operator="equal" id="{0A0FE01D-6529-4E1D-8E3A-4BCBCB6B3944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692" operator="equal" id="{DC15CF4B-8114-4CB8-B594-84E66BC975D7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693" operator="equal" id="{19602EFC-8068-4259-9045-FE38A8D9806B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4" operator="equal" id="{BD5F76CF-0D87-4869-BA52-4D8C5890429F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5" operator="equal" id="{2ADBA653-C399-4E30-A8BE-81DBE4C626D0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6" operator="equal" id="{6F4F3B22-AA53-4902-852A-A775EA387CB1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7" operator="equal" id="{81C33525-3F18-4F7A-8338-EC5C0507C025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8" operator="equal" id="{786C66B1-1E46-46E4-BE96-6810A1FFB87A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99" operator="equal" id="{344486A5-3574-4675-A098-B45310493ADE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00" operator="equal" id="{0677597A-B223-4FE8-B148-8CD1D5673F17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01" operator="equal" id="{CC3D96E8-7E57-41C0-BC3A-4E9E8D6D76F3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702" operator="equal" id="{8B4AA7FA-3640-4746-9895-B76F7B86D34D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703" operator="equal" id="{6318596E-8A5D-4812-8080-5C9245310E27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D102</xm:sqref>
        </x14:conditionalFormatting>
        <x14:conditionalFormatting xmlns:xm="http://schemas.microsoft.com/office/excel/2006/main">
          <x14:cfRule type="cellIs" priority="1673" operator="equal" id="{35CEC009-7159-4419-93B0-D16BB12C2021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674" operator="equal" id="{4D9606B4-BD98-4320-AE50-EF49E050B5F0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D99:D112</xm:sqref>
        </x14:conditionalFormatting>
        <x14:conditionalFormatting xmlns:xm="http://schemas.microsoft.com/office/excel/2006/main">
          <x14:cfRule type="cellIs" priority="1612" operator="equal" id="{F2A36244-FB3C-4C44-9A39-D94E150B2986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613" operator="equal" id="{344A91C4-F42E-4E3D-86E5-0ECC13D97D58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614" operator="equal" id="{147ED783-AB11-44C0-9286-D0B45454B727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615" operator="equal" id="{69C6CC00-4D06-464B-A4C3-0F0334273F66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616" operator="equal" id="{9EA005E4-682E-45CE-BFE9-591EFB8D4B6A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617" operator="equal" id="{897ACBCB-F3FE-4E43-A3DC-AE2A4E57BE59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18" operator="equal" id="{A19C1EA4-8D06-452F-A8E0-7882F1173251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19" operator="equal" id="{4F07920A-3794-4A09-8346-2809E807D1B7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20" operator="equal" id="{5C5F76D5-6E09-4751-A71D-0A99AB165308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621" operator="equal" id="{059C85F1-541A-44EA-BF88-656D0C976071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622" operator="equal" id="{3C716C3D-BF2C-49C0-A0DF-E62DEE0CD7D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623" operator="equal" id="{2D7715EC-45B2-4E20-958E-A7FA13439CF7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624" operator="equal" id="{6C636382-F942-4307-80CD-E96AE75D510D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625" operator="equal" id="{39ED1C52-3F7B-4DF2-ADC9-EF376894098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626" operator="equal" id="{D62168E6-1AA5-4346-8A52-4665CC4A6E28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627" operator="equal" id="{5E5ED2ED-0EEB-4619-A66E-CAAA92BC68AF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628" operator="equal" id="{A5CB9981-9B8D-4DBE-B2E1-C8A447D8DDCA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629" operator="equal" id="{573FF86B-754F-469C-ABBF-95CF6126ED0C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630" operator="equal" id="{6FD55935-A855-4CA8-9E9C-FDE372562481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1" operator="equal" id="{AF21BA86-E20A-416A-A41C-9870FBF062A5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2" operator="equal" id="{6D32A10E-AA53-4FF3-B6FA-059CED876A7B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3" operator="equal" id="{1F5AD588-1FAF-4499-9A34-D1341910B87C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4" operator="equal" id="{66888FB9-9915-411B-83EA-01393AA3E5B5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5" operator="equal" id="{23AF548E-F3DB-4ACA-8011-ABC6F6026789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6" operator="equal" id="{6E8C5CD0-0EF5-4300-AE45-0CBF870E2098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7" operator="equal" id="{422FABB2-FECB-4F30-8F92-423DE7E3A3E3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8" operator="equal" id="{D39A1ED2-4DBF-448C-ACDE-A7FC07704A9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39" operator="equal" id="{45E015A8-9292-4A1A-B864-99FA83273772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640" operator="equal" id="{05848D6A-E0B1-4A6E-9617-171346E77E0D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641" operator="equal" id="{EBC4DC6C-1950-4D11-B8B4-E1F904B1DA29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D121:D122</xm:sqref>
        </x14:conditionalFormatting>
        <x14:conditionalFormatting xmlns:xm="http://schemas.microsoft.com/office/excel/2006/main">
          <x14:cfRule type="cellIs" priority="1610" operator="equal" id="{CF965F3A-FC69-4F67-8282-2A46E8962F31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611" operator="equal" id="{75B88B9A-2A90-43C1-8FD9-FC562DA5F742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D121:D122</xm:sqref>
        </x14:conditionalFormatting>
        <x14:conditionalFormatting xmlns:xm="http://schemas.microsoft.com/office/excel/2006/main">
          <x14:cfRule type="cellIs" priority="1519" operator="equal" id="{C7180535-3A5E-43D5-9354-9162360A7181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520" operator="equal" id="{E5B1EC83-177C-4651-9DE2-7B36D62BF9C8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521" operator="equal" id="{7FDD322F-6E14-416D-8532-73A0A17BF765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522" operator="equal" id="{8A35F603-EDC1-4375-AE65-ABC0286BBD61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523" operator="equal" id="{BD31FCFB-A836-44AF-9C5F-EB10FB31318E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524" operator="equal" id="{34545DE5-0DA3-4CE6-9FFD-CDB91B2DEC8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525" operator="equal" id="{C94B2789-E42C-4693-AF92-A8E7C2EE8A3E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526" operator="equal" id="{FF03799C-11F2-4E88-AB2D-68DF20BB3730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527" operator="equal" id="{D2E54CE5-21CA-492E-8651-F9060FED3C67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528" operator="equal" id="{5254F76A-B998-4A8E-9583-E89FD30B770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529" operator="equal" id="{8924C25E-42E8-42D2-917D-5058D635A33C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530" operator="equal" id="{AEC0A4D1-8CFB-410F-B68B-15CE1BDB3D9A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531" operator="equal" id="{89B8DA1C-CDB9-4782-A13A-960BE35269EB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532" operator="equal" id="{120D6F82-A231-4DB9-BC7C-0D77C2BE07B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533" operator="equal" id="{9F5991B4-1309-46AC-940F-2AA701F109FD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534" operator="equal" id="{5956C6A1-637D-48CB-8EC4-CBE40044861E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535" operator="equal" id="{E382FD19-2E0A-4C1E-BF4A-B4479DF66F17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536" operator="equal" id="{2E26FCE9-E8D0-4D54-A3D6-1AAF6CB8B4CF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537" operator="equal" id="{6EBA7571-98D6-4A67-872A-3E04224C7857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38" operator="equal" id="{4535BD15-2610-45A8-AE7D-33A969B114FF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39" operator="equal" id="{80A002AE-371D-4E20-9935-D14AA33DBA06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0" operator="equal" id="{1A71A49C-7F93-49C0-9E3B-8754472228AE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1" operator="equal" id="{27674C0C-F603-4CBC-99EF-01B824752527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2" operator="equal" id="{CBB89296-E21E-4BE4-A43D-C5A07EB7D262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3" operator="equal" id="{92E56D8D-5389-4373-B804-1698EBFAE9F3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4" operator="equal" id="{B0471730-4645-4824-8566-67DA661AA8F2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5" operator="equal" id="{E5065D62-E74C-4153-8E35-0091A6072E94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6" operator="equal" id="{B7238493-18C5-4F9B-AC46-1D7BC4F69147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47" operator="equal" id="{38C9FD8B-27A2-4151-82DE-B411F921995A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548" operator="equal" id="{775483FF-D27A-40D9-A822-6C749264FA32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D128:D133</xm:sqref>
        </x14:conditionalFormatting>
        <x14:conditionalFormatting xmlns:xm="http://schemas.microsoft.com/office/excel/2006/main">
          <x14:cfRule type="cellIs" priority="1486" operator="equal" id="{13669B2F-7F9F-49A3-82A6-09D1CDBC0FA3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487" operator="equal" id="{29C3E2B8-FE52-4301-93F4-D6344ADFD6C2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488" operator="equal" id="{ED6C62E6-8C4B-4C59-9469-95DD7E708DD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489" operator="equal" id="{6679ABAD-63D9-4D80-A58A-CF529FBCFED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490" operator="equal" id="{C86ADE1C-35F0-4BF1-8720-BB4DDF29DBCD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491" operator="equal" id="{3E72018B-F350-49B4-BCA8-FE6576CFBDD1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492" operator="equal" id="{B2BE2285-E0E1-4FDC-A8EC-3DF7F0C5DB9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493" operator="equal" id="{F0F2B8EB-EDD2-4AD9-B124-CAA48E82177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494" operator="equal" id="{870599CC-B7F7-43ED-BF7B-4264D502B16D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495" operator="equal" id="{05511D74-9664-437E-A50F-A7340320FED6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496" operator="equal" id="{9AE9E8DD-E682-4781-9D96-BCFDAC82CF95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497" operator="equal" id="{55F49BEC-6246-4C2A-916D-2DCA94F327A5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498" operator="equal" id="{13A40685-29F6-4C22-B2E7-BCAD1ECC9BD5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499" operator="equal" id="{115DB606-370C-470B-81CD-C45028086A00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500" operator="equal" id="{5153D14E-DF88-4F3F-8DCD-B7C902AA97E7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501" operator="equal" id="{ECF31AB0-EF46-43C5-869A-9A497703C67C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502" operator="equal" id="{EDF4B159-C639-4BDD-ADC3-5623381A3ED8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503" operator="equal" id="{D329A03F-6CBE-495E-B285-BE93DF8E4620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504" operator="equal" id="{DCF9D3A4-C6FC-4A28-9A39-DA5CD034EC8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05" operator="equal" id="{AF7A0F66-09EE-4C7A-923E-8E0687E663C3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06" operator="equal" id="{EA841DE2-9593-49C6-8DFC-93D9AC4902E6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07" operator="equal" id="{E9D98A33-EA8D-484B-AB56-3C6B8BC662DB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08" operator="equal" id="{0E05757B-7D45-471D-A764-A04008FABBF6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09" operator="equal" id="{44DCC637-5207-45BA-A283-E4F4B62628C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10" operator="equal" id="{FE017D17-1D81-4F08-A5B2-03BF0C7D5F22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11" operator="equal" id="{FD15FCC3-2B1B-4ED2-B0F2-917D64008AD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12" operator="equal" id="{01953CED-6D4A-4FCD-9B7D-863205F1C68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13" operator="equal" id="{F01505F2-8788-480D-B94D-5AC948CFD542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514" operator="equal" id="{A0387374-A85F-4B4C-A212-4C49B039E345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515" operator="equal" id="{27CAEBBE-FB92-498B-BCFC-15AB62C68A62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D134:D135</xm:sqref>
        </x14:conditionalFormatting>
        <x14:conditionalFormatting xmlns:xm="http://schemas.microsoft.com/office/excel/2006/main">
          <x14:cfRule type="cellIs" priority="1484" operator="equal" id="{D9B16E81-B523-4E61-BB98-4C081E3E5E59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485" operator="equal" id="{564E73CB-3DE6-437F-8222-E4F46AED99B4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D134:D135</xm:sqref>
        </x14:conditionalFormatting>
        <x14:conditionalFormatting xmlns:xm="http://schemas.microsoft.com/office/excel/2006/main">
          <x14:cfRule type="cellIs" priority="1393" operator="equal" id="{E66B3635-9075-4125-98B9-2D2C242DFC43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394" operator="equal" id="{1877E05B-13BB-43FF-86E8-41DC5E3BD5E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395" operator="equal" id="{BC815F97-8F62-4CCF-AF77-EAD91D3E0CAA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396" operator="equal" id="{82482530-D65A-4B19-889D-1816314F0699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397" operator="equal" id="{43266F29-FD39-4673-823D-A50AA8C4391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398" operator="equal" id="{74FFDBF3-2070-42AF-B7B1-621A6BCD9E3A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99" operator="equal" id="{EE248472-6D02-4FC6-9A9D-A7093B51618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400" operator="equal" id="{05056BE7-0EDA-444E-9055-FFB924C232A0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401" operator="equal" id="{F63D65BE-D9F4-44E3-BEC7-1AC71CA5C118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402" operator="equal" id="{96AA0804-2985-4E9E-A2C7-300C10EB9041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403" operator="equal" id="{42115D75-AEFE-4C91-91D9-243838C9A77A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404" operator="equal" id="{51693822-619E-455D-AB3F-6C61AE9E2F63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405" operator="equal" id="{855D83E6-914A-4529-B1FF-46EFBE84A825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406" operator="equal" id="{3F47728D-0EEA-49C0-A3CF-C4B1579C9760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407" operator="equal" id="{B7EE2780-6859-40DE-95B4-DAA242FA85AB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408" operator="equal" id="{A9C8CA36-5F6A-4ADA-A890-9DC3F62439E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409" operator="equal" id="{18070DF2-77DD-4102-A7F8-93DB8BDD8F3B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410" operator="equal" id="{309A06AD-E509-4361-A317-A1FA50D9D1CA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411" operator="equal" id="{2D399DB9-3B79-4221-928A-504449D33531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2" operator="equal" id="{CB68BD62-5235-4B19-86C9-FF561B464A3D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3" operator="equal" id="{70694AA8-B990-4B8C-99AE-716619B36302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4" operator="equal" id="{5870F749-7496-4CD8-880C-FFCFC2C3942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5" operator="equal" id="{65A092C7-0932-44D8-B012-E4761E6F762B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6" operator="equal" id="{C970396C-0D24-4B44-A699-D55AD069E4F1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7" operator="equal" id="{3DBE1651-603D-4C54-98A2-F728C177C7E2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8" operator="equal" id="{9925D200-12B1-467E-A2AD-D03058CB5F36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19" operator="equal" id="{91D28417-FBC5-4BA7-9CF9-2C16303B7329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20" operator="equal" id="{86799622-760A-4E84-AECF-C9521AFDD075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421" operator="equal" id="{CBBDA841-70C7-4B31-8E51-BF0613E23296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422" operator="equal" id="{570E62E7-77CB-42DC-AB37-DB3DBF8E4C09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D142:D144</xm:sqref>
        </x14:conditionalFormatting>
        <x14:conditionalFormatting xmlns:xm="http://schemas.microsoft.com/office/excel/2006/main">
          <x14:cfRule type="cellIs" priority="1391" operator="equal" id="{B60A91C2-4A86-4792-88F6-1DE147B697B6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392" operator="equal" id="{76CE87EA-F2FD-48A4-BCC8-65987E94105F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D142:D144</xm:sqref>
        </x14:conditionalFormatting>
        <x14:conditionalFormatting xmlns:xm="http://schemas.microsoft.com/office/excel/2006/main">
          <x14:cfRule type="cellIs" priority="1360" operator="equal" id="{E8ABA0C5-9402-4C1E-843D-9DDA08356FCC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361" operator="equal" id="{A434EAB3-6618-4E66-9B39-13C80A885FAC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362" operator="equal" id="{77826727-0811-47D2-89FB-D882D6B07BA4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363" operator="equal" id="{F562F2ED-FB47-47E4-9418-A624391EB0F8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364" operator="equal" id="{A49786E4-D749-4A08-9D2A-732D8AF2F9A8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365" operator="equal" id="{7750A8E2-5CE3-4F37-8ADF-D2206DF0B95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66" operator="equal" id="{87E1C6F5-1197-4AC0-A4DE-AF14FBDCF83C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67" operator="equal" id="{566F1596-F514-454B-9ED5-0746CD209605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68" operator="equal" id="{5285CB39-5CA3-41FD-A096-7FA15A5A661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369" operator="equal" id="{7C8FA2C6-3BE3-48ED-9BAC-899663E9CF5B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370" operator="equal" id="{28F7EFD5-D162-4B23-A3B1-721BEC7DC580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371" operator="equal" id="{09460823-A0E9-4059-890C-68D749A6870A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372" operator="equal" id="{F91673B1-5BF6-4AE2-83CA-D53FED40AE17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373" operator="equal" id="{6901DE62-803A-4852-9B64-3A9F3438DCA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374" operator="equal" id="{5AAC4A1F-4D16-4636-9851-E3DF45BAA5AE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375" operator="equal" id="{27DE40C0-EE28-4254-85FD-2B8CC41FE7AC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376" operator="equal" id="{2D345C41-362B-4D5D-8C8C-DFA3C85A0F84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377" operator="equal" id="{E5DF34FC-85D5-4AEF-85F0-AA744D55622B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378" operator="equal" id="{718EB311-C2E8-4D16-A672-CC45E1DA7147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79" operator="equal" id="{F8369824-A2EC-4018-BFCB-D5E59FF0A0F0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0" operator="equal" id="{DEA433F4-F8BE-435D-9E6A-B76F7A61C286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1" operator="equal" id="{D28F4DF8-C007-4438-99F7-1729BB843DBF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2" operator="equal" id="{E506066B-90E8-4329-B4A2-B28AB5EB8E4F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3" operator="equal" id="{DEE5720C-548B-451F-BF40-E051E4354137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4" operator="equal" id="{10DA4BDE-0259-4390-A1DF-2552CFDED5C5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5" operator="equal" id="{7D2EA724-8257-4958-A564-AFAB89B75E35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6" operator="equal" id="{DD8337C4-C18C-48F7-B1EF-DE5359B6EBD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7" operator="equal" id="{38B788D9-CC01-4F79-8F32-AA5DAFDE0A4B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88" operator="equal" id="{D5875DBE-5B4A-483C-BA03-5FEEDB347166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389" operator="equal" id="{FF94F386-CA18-428B-B74D-B908D1BF23B4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D145:D152</xm:sqref>
        </x14:conditionalFormatting>
        <x14:conditionalFormatting xmlns:xm="http://schemas.microsoft.com/office/excel/2006/main">
          <x14:cfRule type="cellIs" priority="1355" operator="equal" id="{868C2627-F81E-4317-B0BB-F1F682C1A4AE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356" operator="equal" id="{9FF9A435-8A0B-4D8F-BD2D-F5B8A718A844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D145:D152</xm:sqref>
        </x14:conditionalFormatting>
        <x14:conditionalFormatting xmlns:xm="http://schemas.microsoft.com/office/excel/2006/main">
          <x14:cfRule type="cellIs" priority="1294" operator="equal" id="{F84D6F82-6E59-435F-A1D2-7CC4A2A8D202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295" operator="equal" id="{167FA1F0-ECC8-4DB3-AD62-05276A2704D6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296" operator="equal" id="{D050ECE7-DE8D-4A25-A2E5-3DDAC5B4F700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297" operator="equal" id="{53F371BA-F421-4137-935E-F2A8CFA67504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298" operator="equal" id="{21E6CBA2-EA74-4436-ADAB-86337577B09E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299" operator="equal" id="{DCFC8CF6-846D-495D-935C-48DB1243CCD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00" operator="equal" id="{3E2A51CC-7948-4A95-849B-DBE3CB8EA1F3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01" operator="equal" id="{35C46001-895A-43F5-8B7F-A5A52CD39EE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302" operator="equal" id="{9398625B-CA17-43C2-9392-122E9A1D639A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303" operator="equal" id="{36F42FCE-2C37-4354-88D9-7F59BB0226B9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304" operator="equal" id="{6AE9D328-D4A6-4AAB-B900-2C7786DB2371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305" operator="equal" id="{7EDF8368-D15F-4424-A812-91D5D7EDAB03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306" operator="equal" id="{1EC0E9A6-496B-4097-9507-62655E52CAAE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307" operator="equal" id="{1C1BB82D-CC7C-4E02-81A6-3C22FF5EE5B4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308" operator="equal" id="{1FE5B0DC-77A8-4AC9-B1CC-2F042604AF03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309" operator="equal" id="{E9F839C0-9A39-4691-8D8A-F8A80319F63F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310" operator="equal" id="{95BA185B-0FBE-4D7D-9BB0-0C4A29789413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311" operator="equal" id="{66C3BE60-627F-497A-AA47-6C6A2B38A1D3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312" operator="equal" id="{0A3E089E-76E9-467E-BC36-FBA807C64B5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3" operator="equal" id="{9683E9B6-5BA7-455B-BBDB-9650E1386FC4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4" operator="equal" id="{3434E39B-CA32-48C4-BD8B-77E663876C1E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5" operator="equal" id="{F3D97784-A2FF-4F45-A128-A424B344CC6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6" operator="equal" id="{9D3BD22E-D32B-4819-958C-24096CD0525B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7" operator="equal" id="{7DF233AB-E123-41FC-833D-6C1F2978C78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8" operator="equal" id="{B417D991-6F17-4676-A3D5-4DB17E630AC7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19" operator="equal" id="{4177D5D3-A48E-420C-96C6-72FA8AA2DD6C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20" operator="equal" id="{B4A5795E-866F-42C7-A4EC-7FCE7EB7CD9D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21" operator="equal" id="{63456CF3-23E2-4469-94BA-D54B35DA9804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322" operator="equal" id="{E590BB80-DA72-44CA-AD14-BB7BA4A4B013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323" operator="equal" id="{F0E98BAD-6D84-400D-A6DC-A9B901DE96E1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D161:D169</xm:sqref>
        </x14:conditionalFormatting>
        <x14:conditionalFormatting xmlns:xm="http://schemas.microsoft.com/office/excel/2006/main">
          <x14:cfRule type="cellIs" priority="1289" operator="equal" id="{11D6A5CA-392F-48E0-97B5-E28F32ACA98C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290" operator="equal" id="{3F9388BF-3D26-4E84-AE1B-C87C3B3110D7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D161:D169</xm:sqref>
        </x14:conditionalFormatting>
        <x14:conditionalFormatting xmlns:xm="http://schemas.microsoft.com/office/excel/2006/main">
          <x14:cfRule type="cellIs" priority="1168" operator="equal" id="{3860D530-2E27-4025-BEC3-B3250447038F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169" operator="equal" id="{B02F4110-1EAB-424A-ACEB-C8BC9DFEB8D1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170" operator="equal" id="{68809347-47E2-49DC-99CC-E62BB92D9351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171" operator="equal" id="{9A26827E-651D-4643-BED2-C5F244FD7FEB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172" operator="equal" id="{50B4DFF2-D402-437E-B807-F0D33C591EA2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173" operator="equal" id="{B17C8483-0877-43DA-B67C-614B6D658F54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174" operator="equal" id="{730DD6FA-1EB3-4713-B175-09B98C82D963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175" operator="equal" id="{E39FD569-5199-49DC-BCEF-CD38D7EAC852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176" operator="equal" id="{8F0AE64F-C4F3-427B-8DC3-F4E607CBC406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177" operator="equal" id="{E2D1BEDF-FF78-46F8-A573-D4A9ACCD6F40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178" operator="equal" id="{9A8DF3A2-F07E-4166-A65E-DB419A2D1D5D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179" operator="equal" id="{766DD7FE-9A50-4727-82DF-445BB928A7B0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180" operator="equal" id="{15723E1F-BF6A-427E-B93D-FCB018C72BD0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181" operator="equal" id="{742D19A6-ACED-41E0-98A7-7367EA9D7F32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182" operator="equal" id="{E71456F3-679A-41C2-A483-393C5C96759D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183" operator="equal" id="{3C1D4A1C-1BEE-46B9-9DB3-AC9F8107F1D4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184" operator="equal" id="{43335C58-15B1-421B-B47B-CE8E9F279071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185" operator="equal" id="{AEED7F98-242B-4474-A577-6EB2D2364661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186" operator="equal" id="{DC038B1D-7CE9-4C79-974C-2A4747DB3E9F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87" operator="equal" id="{18303779-AEA8-4769-AF4A-A70B9F15FAD8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88" operator="equal" id="{3FE5B51C-0AC1-4A83-84D6-4B34DCE0A95B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89" operator="equal" id="{47BE49D5-A245-4212-9D21-FF32333238D7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0" operator="equal" id="{856BDB62-1DC0-4A1C-B774-8A3F7F3C5DA2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1" operator="equal" id="{F227F3FA-74BB-4D9F-8A7B-B7A5C04A87D0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2" operator="equal" id="{B4EDAA7C-90AA-4815-BC9A-A10E220ECF77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3" operator="equal" id="{2F2EA54F-78CC-4DAE-AA8E-54F9E7E54B5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4" operator="equal" id="{5306EE9A-6FF6-4F86-8C41-1F273FFBA3B0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5" operator="equal" id="{3A2C7467-A17C-4BA9-B94C-6BE41D960E1A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6" operator="equal" id="{3A36DC1E-4F05-417E-9960-DDA0E202245C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197" operator="equal" id="{00488598-8C81-45F8-8E8C-06A4457F834E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D175:D177</xm:sqref>
        </x14:conditionalFormatting>
        <x14:conditionalFormatting xmlns:xm="http://schemas.microsoft.com/office/excel/2006/main">
          <x14:cfRule type="cellIs" priority="1166" operator="equal" id="{1EF8379C-2931-4B96-B34D-07CB34B882FE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167" operator="equal" id="{CE6FC7ED-1307-434A-81B0-DCBE5D74DB16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D175:D177</xm:sqref>
        </x14:conditionalFormatting>
        <x14:conditionalFormatting xmlns:xm="http://schemas.microsoft.com/office/excel/2006/main">
          <x14:cfRule type="cellIs" priority="1045" operator="equal" id="{8599E263-B955-402D-A67B-039D7BC3B9F4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046" operator="equal" id="{9B7125BB-F256-4C96-813A-34032332D118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047" operator="equal" id="{44CCAA50-D091-44E8-9960-651E5C80A369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048" operator="equal" id="{68C3C963-BE05-4FF8-9EB9-D207E24204D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049" operator="equal" id="{3414B129-7E93-4A05-9D3A-E16F3772A4C1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050" operator="equal" id="{705663E6-3C40-4CC7-9F52-D9689F401850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51" operator="equal" id="{6ABFAC99-9B22-429D-83E0-75C358891E24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52" operator="equal" id="{3B684F0F-0BCF-4DCC-9247-28ED2711FA40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53" operator="equal" id="{5E0B567E-3746-47EB-82CE-50DFE2FFBF0C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054" operator="equal" id="{8ED0622F-81FF-4681-84B7-6822A6232FEC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055" operator="equal" id="{0AE843BF-C369-4436-A84F-76F012CA0502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056" operator="equal" id="{9E1C627F-CC93-4382-800C-BAD59E2EB92A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057" operator="equal" id="{FF0D28E3-2DBD-4B2D-A899-73E035AA1791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058" operator="equal" id="{28D332EB-BAE8-4085-9D5F-C4C26E8C82CF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059" operator="equal" id="{F89667B0-39E0-4F5B-9C92-57F96886F687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060" operator="equal" id="{0F36ED8B-401C-4753-9022-A69894999211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061" operator="equal" id="{0BFB611B-ADA0-4627-8319-99440B400006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062" operator="equal" id="{D2137417-E897-483B-B4DE-622048C458EF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063" operator="equal" id="{3A39B526-C502-420B-AF6C-2AD322A7998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4" operator="equal" id="{1310DD0E-8650-4336-857B-5627ED9B4AF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5" operator="equal" id="{F1560686-6ABA-4C12-8741-BDAC0E2C5495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6" operator="equal" id="{A271A430-5B98-44F4-92EC-7AEEC33DC503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7" operator="equal" id="{CE33BE07-B809-4D4D-8993-02E7F183C1BF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8" operator="equal" id="{06D9505D-BBC1-4016-AE05-4AFFA32667EF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69" operator="equal" id="{D321C0A2-4E70-45D0-BD7D-7E266DB0BD89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70" operator="equal" id="{49FE0E23-B885-4791-B106-60391E27AFD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71" operator="equal" id="{B4EB358C-1FEB-429B-8F43-48195C5FC20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72" operator="equal" id="{9CF17F84-3D85-45E4-876A-A965BE749E8C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73" operator="equal" id="{E75C2195-22E0-4824-BB02-141308F61CCB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074" operator="equal" id="{B04EDE06-9734-4B67-91DC-4C67F41AFD18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D183:D196</xm:sqref>
        </x14:conditionalFormatting>
        <x14:conditionalFormatting xmlns:xm="http://schemas.microsoft.com/office/excel/2006/main">
          <x14:cfRule type="cellIs" priority="1041" operator="equal" id="{0D8B5DCF-FDE8-4AA3-BA88-33FB4DBEFD3E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042" operator="equal" id="{38439ABB-49E6-4182-9805-5BCC32508A76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D183:D196</xm:sqref>
        </x14:conditionalFormatting>
        <x14:conditionalFormatting xmlns:xm="http://schemas.microsoft.com/office/excel/2006/main">
          <x14:cfRule type="cellIs" priority="980" operator="equal" id="{3F3EE51B-32AB-4B74-BD2B-1867AF84FB50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981" operator="equal" id="{19928EDC-05C7-4C00-AD7A-4AE964E47A9F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982" operator="equal" id="{7CDFA3CA-8EFF-4231-8823-BDABB9650BB7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983" operator="equal" id="{53E2D08E-AC92-4816-A12E-E6095A470412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984" operator="equal" id="{379289EB-0698-4D68-A2CA-64656B9B6624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985" operator="equal" id="{0C4DF4A5-3E06-4576-BCC4-5D3B674B1844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86" operator="equal" id="{CA82BAE2-B996-4AF6-BC96-9182F2C474FB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87" operator="equal" id="{F9A4C8C6-F996-4FD4-9077-AF2530DE1E1F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88" operator="equal" id="{AB299A16-16D5-4909-8BD3-402A20446BAD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989" operator="equal" id="{09334112-B4B1-4479-AADA-E1F89B23A594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990" operator="equal" id="{922DE095-6C44-4C62-9098-A2635C7D67AC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991" operator="equal" id="{A5A765DB-70C5-4608-8DB4-12C07CE3110E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992" operator="equal" id="{BF686BD1-0137-4050-97A4-ED1B19FC1F87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993" operator="equal" id="{E88B19B6-1CDC-4D0E-BCEB-DA59426A95E1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994" operator="equal" id="{F38BAB79-5641-469D-9EBF-DBB97180600F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995" operator="equal" id="{DF9585AD-D92D-45CD-AB31-0CAA2FCC8785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996" operator="equal" id="{A94AA488-E563-425A-BD78-E2AF657FFCDB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997" operator="equal" id="{637148E8-34E4-4482-992A-807D089C82BA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998" operator="equal" id="{A678343B-15CB-4A5B-AF0B-2CEFC2F00429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99" operator="equal" id="{EF9B8BE5-F26E-4868-8D7B-7791E49A19FD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0" operator="equal" id="{18851438-423A-4FDF-AC2A-536B48933B66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1" operator="equal" id="{154E6508-645E-49FF-931C-18449BD2662D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2" operator="equal" id="{8B098194-DF44-4247-9BA8-9EB2E43FD994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3" operator="equal" id="{281222A6-15A8-4E6B-A590-A74FAC5DE787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4" operator="equal" id="{A468BC6F-4D79-4076-ACD5-E86EBC5893DB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5" operator="equal" id="{83B35899-F253-4C68-91CC-0B6CA4903699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6" operator="equal" id="{4846708F-696D-43BC-A838-C1B05A703CB7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7" operator="equal" id="{158AFDEE-3072-401C-8D58-C576323C995B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008" operator="equal" id="{C5B341DC-A6F4-42C8-8642-947CB3C79CBA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009" operator="equal" id="{765DE62F-E557-412C-AD28-06579BC532AD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D205:D207</xm:sqref>
        </x14:conditionalFormatting>
        <x14:conditionalFormatting xmlns:xm="http://schemas.microsoft.com/office/excel/2006/main">
          <x14:cfRule type="cellIs" priority="978" operator="equal" id="{2ED1FB52-E635-47C9-A0BA-B68EE54E6074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979" operator="equal" id="{4B920E0B-31E6-4A78-AF23-7DC74EA68492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D205:D207</xm:sqref>
        </x14:conditionalFormatting>
        <x14:conditionalFormatting xmlns:xm="http://schemas.microsoft.com/office/excel/2006/main">
          <x14:cfRule type="cellIs" priority="947" operator="equal" id="{C16A40D0-E1F5-4B34-8031-928D294A8AB0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948" operator="equal" id="{DCD5070E-0B8C-4C9B-A07E-7925386DDFE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949" operator="equal" id="{D9452B4C-DADD-4262-B851-536419C1ED1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950" operator="equal" id="{C3FB669A-E76D-464F-9895-3AB31B7F9FC6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951" operator="equal" id="{5DDA83FE-6B84-430F-AA27-DD842A946EF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952" operator="equal" id="{F8C35BFE-34A4-44F7-B696-6EA90FF424A9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53" operator="equal" id="{A1ED7A66-B75C-4789-AD00-8B2B2309B6F8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54" operator="equal" id="{401906DC-7882-4448-86F2-A9BECFF812CA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955" operator="equal" id="{15A9F9BF-7972-4995-A358-E32D0E4B2859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956" operator="equal" id="{993B9C5D-2170-4515-976C-A0145971971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957" operator="equal" id="{660B4CFA-1040-4464-BC1C-41F22582D031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958" operator="equal" id="{E40181AC-C91C-43DC-935C-1C985B0C7374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959" operator="equal" id="{F02026E9-7CE9-499E-AD96-C9CAB8E28403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960" operator="equal" id="{DAE26AAC-0B8A-47A7-ABCB-3905F71F9793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961" operator="equal" id="{2CF15668-08C1-4FA4-9409-1CA3247E23E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962" operator="equal" id="{59BEB48A-623F-4C8E-A034-EBFB1E7C6118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963" operator="equal" id="{3D7039FE-2F64-4839-9F28-F27D5E3D0D79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964" operator="equal" id="{6E5ED0E6-D185-47F1-A2F6-F7C0AC6AC3F8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965" operator="equal" id="{362EA69A-396B-46EE-BFD0-1FC9A4BC17E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66" operator="equal" id="{8257D31B-8CF2-4CD3-9748-029DE47507BD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67" operator="equal" id="{1AE0026D-0492-404C-9EBC-0EAD963D568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68" operator="equal" id="{A8EEBB1E-FAF4-44DF-87EA-E356B4BB565E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69" operator="equal" id="{25D2CC70-F5B3-4176-9A94-5A2F431FB49D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0" operator="equal" id="{22430101-06F9-429E-95F1-598520E2AF2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1" operator="equal" id="{D5791CBB-00CD-4783-A376-9FD11ECC43A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2" operator="equal" id="{4AB1E8EC-EB3B-4C5F-B8DA-5DFDD8B46E62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3" operator="equal" id="{2EC00FC8-9D08-4667-8D49-8CD737C948D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4" operator="equal" id="{CE0DF760-4DAF-4423-B016-165EADFE47EB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5" operator="equal" id="{E837F60E-6CC2-40A5-A74D-B0B5F4422A34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976" operator="equal" id="{AABB8B9F-58E5-4D61-A0C9-74CC2B7D27F8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D208:D210</xm:sqref>
        </x14:conditionalFormatting>
        <x14:conditionalFormatting xmlns:xm="http://schemas.microsoft.com/office/excel/2006/main">
          <x14:cfRule type="cellIs" priority="945" operator="equal" id="{1DB5344B-791E-4DB9-87EA-500DA3CA5D16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946" operator="equal" id="{FB0724AD-1AB8-4B1A-975D-4F85A2190BCD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D208:D210</xm:sqref>
        </x14:conditionalFormatting>
        <x14:conditionalFormatting xmlns:xm="http://schemas.microsoft.com/office/excel/2006/main">
          <x14:cfRule type="cellIs" priority="854" operator="equal" id="{C6A212BC-0174-4BE4-A4C2-22D869C1CAA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855" operator="equal" id="{61AFA775-3515-43C1-BB4C-AFC4FBEFBECE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856" operator="equal" id="{24A25514-0529-43DD-B936-96C66887280F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857" operator="equal" id="{21FB77B5-A57D-42BA-AA62-AC38F863B151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858" operator="equal" id="{7BFE244B-EA81-4D52-90A4-19CCC271B869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859" operator="equal" id="{81E0DEC9-8614-445B-96F9-9CBBFF1F4EA2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60" operator="equal" id="{ECA85B3D-8DEA-4359-9CF4-B791716B9BC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61" operator="equal" id="{D3290F12-3C98-4872-9789-FB330168ED2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62" operator="equal" id="{93024990-E9DE-4CD8-A11C-7387806584BF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863" operator="equal" id="{CF577EB8-03BE-4748-BB58-2BA967F6C5AF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864" operator="equal" id="{79B3EE0E-2D5C-459B-B27C-909FAEE4D299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865" operator="equal" id="{77D2E66F-8894-45E7-B2D7-8BE9B165DC20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866" operator="equal" id="{B80B8B3C-D95E-46F7-9461-64DA814527C7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867" operator="equal" id="{B7200305-6297-42F2-9420-AE80B94C711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868" operator="equal" id="{F7C97794-D31D-4992-8C9E-BE3B7D3A9F54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869" operator="equal" id="{DAC91893-7B88-418F-AB9D-3BBE8ABBCFF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870" operator="equal" id="{F8542AEE-A706-44E9-8E50-706454FE90D2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71" operator="equal" id="{15116A93-FC45-4271-81A9-738695FE133F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872" operator="equal" id="{3F0A06FC-A239-4812-9542-5A44650B20C9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3" operator="equal" id="{F45E604E-EC9E-4D98-BA5A-3518D566ABA7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4" operator="equal" id="{79FAFA3F-2471-40E2-9296-90745437505A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5" operator="equal" id="{2E109813-D524-4F68-ABFD-CBED465AA4B2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6" operator="equal" id="{956148FF-6474-4BBB-A5B6-9F5C77E86CE6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7" operator="equal" id="{35AE704A-C7BE-4C18-AE91-EF02677E9C5C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8" operator="equal" id="{8E47A756-3F91-4D87-95D6-B04C645A89FD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9" operator="equal" id="{E106E3C8-6D70-4176-9262-CA0E0A6A95C2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80" operator="equal" id="{FBA15F77-2FBC-4FB8-BFD2-917E4A498B00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81" operator="equal" id="{F178CC20-05C3-4424-848F-29F460C1BE14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82" operator="equal" id="{D1063B22-2173-413B-94A9-4576DAC9D463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883" operator="equal" id="{3D5CC033-06E6-46EA-9BE5-3DB6EF5D01C2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D215:D217</xm:sqref>
        </x14:conditionalFormatting>
        <x14:conditionalFormatting xmlns:xm="http://schemas.microsoft.com/office/excel/2006/main">
          <x14:cfRule type="cellIs" priority="852" operator="equal" id="{79E8AC84-E0D6-49E7-8C5A-402B44ADD96D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853" operator="equal" id="{48655C92-FC09-4FCC-87DD-8D992B76F6B3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D215:D217</xm:sqref>
        </x14:conditionalFormatting>
        <x14:conditionalFormatting xmlns:xm="http://schemas.microsoft.com/office/excel/2006/main">
          <x14:cfRule type="cellIs" priority="821" operator="equal" id="{4CB4399B-F2D9-451F-B65D-CE8E3672D5D6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822" operator="equal" id="{59E8E15B-D812-40F1-8BF0-5D97ECE77B1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823" operator="equal" id="{3252C0F7-8F7A-4DAF-9EBB-D66C008B5A8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824" operator="equal" id="{D80BB1B2-E22E-4835-8BC4-297D04C50B11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825" operator="equal" id="{6DACB4D1-BF6D-4D3B-AC31-55037A0DA1C7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826" operator="equal" id="{E99F497B-7B48-4889-938B-0F1F1A168EF9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27" operator="equal" id="{7EB59D91-C793-4F6C-A6A1-94EAC6D44A47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28" operator="equal" id="{F9C08DD6-17BC-46C4-A53F-826985CF8326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829" operator="equal" id="{FAF1BDB9-18AE-4CB1-99B2-3EB7A95BE983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830" operator="equal" id="{705260B6-772C-48FD-AA55-A10A42C0DD41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831" operator="equal" id="{AE4C7901-B1AB-475C-B2D9-2AD921B40BB2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832" operator="equal" id="{978A785E-A16A-4F3B-B27B-3D2B2996BECA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833" operator="equal" id="{B3A2C57E-55FD-432B-A2E3-491BCC0C8046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834" operator="equal" id="{B7FDA852-34E5-4625-B12A-CE4D49EBDA5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835" operator="equal" id="{A4FFB24E-16E6-47B6-9433-A5D41CB2210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836" operator="equal" id="{554E1670-3B2D-4649-94CB-17980C6D23EC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837" operator="equal" id="{B735C91B-90E6-4FF6-B0D7-A967C3FE14D3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38" operator="equal" id="{CA7354CA-7CE1-4A9F-AE10-E90344B96E3E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839" operator="equal" id="{54C7A207-940C-4A77-A557-79DFDECF3CD9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0" operator="equal" id="{B2FF1FC5-626A-4591-B0AC-76789DB29022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1" operator="equal" id="{1EAE74B1-0E17-40B6-8C18-AE84E8A7BB9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2" operator="equal" id="{BE4C6AC5-ECA3-4A59-BD3D-8FBC3539D99C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3" operator="equal" id="{EF1B0120-6E21-4D33-858C-A3737A5C57DC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4" operator="equal" id="{554AFEFE-FEBC-4783-801E-F9DA72062C3D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5" operator="equal" id="{39B8CA02-38E4-44DD-9FE2-67B8ACDB777A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6" operator="equal" id="{D0E8B6DC-9B6C-48F3-8A96-01DB5466E3A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7" operator="equal" id="{7DCA4932-61BE-4DA6-B670-D5FE96BC465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8" operator="equal" id="{50E61606-F7F4-4C94-B09C-5377F6080A52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49" operator="equal" id="{DCB4F142-9830-4511-B8FD-12930F8D046B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850" operator="equal" id="{94F5C0AA-1FFF-4D4C-89E4-FEEB86131600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D218:D220</xm:sqref>
        </x14:conditionalFormatting>
        <x14:conditionalFormatting xmlns:xm="http://schemas.microsoft.com/office/excel/2006/main">
          <x14:cfRule type="cellIs" priority="819" operator="equal" id="{4C1A8A79-21CE-4D94-81A5-3A8B55DC27BC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820" operator="equal" id="{D9B9A5CA-D141-4E34-8551-65CB00ABE767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D218:D220</xm:sqref>
        </x14:conditionalFormatting>
        <x14:conditionalFormatting xmlns:xm="http://schemas.microsoft.com/office/excel/2006/main">
          <x14:cfRule type="cellIs" priority="788" operator="equal" id="{81A7D629-C51B-45E6-951C-DACF83589A07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789" operator="equal" id="{276DDC0D-58EF-431C-A7D0-A6BAD44A6BCF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790" operator="equal" id="{A4CCB071-4D2B-4D48-9627-C6EADF716386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791" operator="equal" id="{AC09185E-D196-4FAE-B483-49DF2075FB57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792" operator="equal" id="{DFCBA68B-7D50-4DC7-BD7B-8446560DF37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793" operator="equal" id="{5A03EACB-AA2A-45D2-8A01-268DAD991E86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94" operator="equal" id="{ADBD5B1F-4F32-4CA9-9004-CE70B64BAE4C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95" operator="equal" id="{44A279C4-D2E9-4401-94BC-9ADEC74CE30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96" operator="equal" id="{805D56E8-CF8C-4899-B13C-277D98A6826E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797" operator="equal" id="{2A4A8D02-E57A-4EF0-B296-D48730E932E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798" operator="equal" id="{9548D7A7-943F-44B7-B1B2-4D4B5C7B28BE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799" operator="equal" id="{02934D18-F3A3-4647-891E-2C72EE717020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800" operator="equal" id="{0DD68119-E97F-4A63-B9A9-F10D8CA7D345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801" operator="equal" id="{A442EFD8-6A81-4FB3-B389-40F72FC07474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802" operator="equal" id="{D8FA30A8-4DB7-40B1-B178-0CF00FEA1473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803" operator="equal" id="{0CEC58D3-78F4-4D47-855B-F06CEE4CD191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804" operator="equal" id="{B113611B-B31F-4BBA-965D-537DCD43B3E6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05" operator="equal" id="{59EA7D3F-8504-4544-ADD6-FA1C7E7E9CC8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806" operator="equal" id="{57EF3C14-1552-4D95-A622-1507FDF253D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07" operator="equal" id="{927A72F8-0936-4A51-A6D1-194D3C46DA6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08" operator="equal" id="{13AEFBC8-F5FB-4E96-84D3-CB21C1AE8183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09" operator="equal" id="{CF9BA70D-D26F-466F-9E2D-E0891E44A45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0" operator="equal" id="{EE2EB1BE-6287-4F6F-8A5F-015C4EB1F964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1" operator="equal" id="{5F181C06-DE4B-4D2A-BB8B-04B99793FACC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2" operator="equal" id="{62818204-70DE-4CB0-9285-05F27401C91F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3" operator="equal" id="{BA29FD2F-5CE4-4318-A91E-14A33E444066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4" operator="equal" id="{E241B95F-3130-4746-8A23-1A0F09837DCC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5" operator="equal" id="{13E31971-7D75-4BA8-A03B-43CF7993CE5E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16" operator="equal" id="{40C7E3CF-902B-4465-8BED-1961267E7170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817" operator="equal" id="{9C5EF069-C5F9-4A94-B287-BBDB31A8596E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D221:D222</xm:sqref>
        </x14:conditionalFormatting>
        <x14:conditionalFormatting xmlns:xm="http://schemas.microsoft.com/office/excel/2006/main">
          <x14:cfRule type="cellIs" priority="786" operator="equal" id="{2005644F-B73B-4F34-97E6-2C92C031DE80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787" operator="equal" id="{74CE7068-7DD7-4CC9-89E2-A2F04681CED8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D221:D222</xm:sqref>
        </x14:conditionalFormatting>
        <x14:conditionalFormatting xmlns:xm="http://schemas.microsoft.com/office/excel/2006/main">
          <x14:cfRule type="cellIs" priority="665" operator="equal" id="{487692F5-3C02-42DE-AEE8-3576C6A6D430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666" operator="equal" id="{91FD11B1-E284-4FFB-ACA9-1E2EEC4BB521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667" operator="equal" id="{69A5F9DB-E1F3-4891-96BD-418C1FEFE3E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668" operator="equal" id="{4E1F3DFB-44F9-48ED-95FA-589205E69966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669" operator="equal" id="{CE32BBE1-DB9A-4500-A20C-E34221E8388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670" operator="equal" id="{E9692774-E446-4F2A-B376-6F936BEED3E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671" operator="equal" id="{5625523D-B9BC-484C-BDDF-1A3B60E0E9A0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672" operator="equal" id="{DF8E8B8A-5AF3-4537-AA5F-75B7D425A2F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673" operator="equal" id="{887E1BB8-3DB8-40EE-B662-21F436F87DEE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674" operator="equal" id="{AAA4480D-FC23-47BE-8F0A-A4D3DC579A4A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675" operator="equal" id="{F1817510-7024-4522-B2E6-98CAF6933D56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676" operator="equal" id="{DE2377F9-B182-49D0-B6D9-48BABC620F19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677" operator="equal" id="{A2F8E826-6261-4B94-A262-B081FC1D0D87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678" operator="equal" id="{2D72A9F3-CE6B-4AC6-B011-2F42BD335C78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679" operator="equal" id="{B17403FB-7995-4B8D-B3FA-C030712F7FA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680" operator="equal" id="{FC169F66-21A5-4CFA-93DA-8BDEFD5C3CF0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681" operator="equal" id="{CACD5258-A73C-488E-B5B7-E9484732C7FD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682" operator="equal" id="{B02237CD-E1C7-4BC4-8D1F-0D8850FB6483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683" operator="equal" id="{14F26538-35B0-4F55-887D-52A96D53777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4" operator="equal" id="{BD723575-5DC0-475E-A3B2-017BF6D73D95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5" operator="equal" id="{9FFA22ED-9B78-43B2-9D6F-0E8C867D2E1B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6" operator="equal" id="{C8B2E3C4-AC2A-4A31-90D9-50FFE9A2061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7" operator="equal" id="{5A3330C4-6BDA-4CAC-82B2-DCE8F4DCAFBD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8" operator="equal" id="{3A1C4068-392F-407C-8B63-86253650EEAF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89" operator="equal" id="{35EC6056-6B9F-4400-AAA0-39866D67AE3A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90" operator="equal" id="{AA84AB55-00E0-4090-A73A-3C79F5192B4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91" operator="equal" id="{E510449A-F876-445E-8CD3-368ADA78BA2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92" operator="equal" id="{825613E5-AFF6-4A47-ABD9-CC236CB92244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93" operator="equal" id="{5344536E-FD2E-47DD-84D2-CEAC15C54AF5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694" operator="equal" id="{6EFCDD6C-0ACB-4A7D-ABB3-D0E871622FA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D230:D243</xm:sqref>
        </x14:conditionalFormatting>
        <x14:conditionalFormatting xmlns:xm="http://schemas.microsoft.com/office/excel/2006/main">
          <x14:cfRule type="cellIs" priority="661" operator="equal" id="{07CDFA15-4234-48A3-8B78-EFF772917BB3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662" operator="equal" id="{746CCECE-2F9C-43AC-9146-5A2FF52864F2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D230:D243</xm:sqref>
        </x14:conditionalFormatting>
        <x14:conditionalFormatting xmlns:xm="http://schemas.microsoft.com/office/excel/2006/main">
          <x14:cfRule type="cellIs" priority="570" operator="equal" id="{A12874DB-5CA0-4B3E-B01F-B0328D3358F2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71" operator="equal" id="{F8A9BC4F-23EE-4FA1-A86B-D54186DA79F4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72" operator="equal" id="{A411987F-675C-4051-A859-DA1DC7C900E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573" operator="equal" id="{A866558B-F1A9-4F7E-8293-8D49C02D7475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574" operator="equal" id="{3DF68A23-227E-4234-BE0D-AB81380A396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575" operator="equal" id="{E323E6EE-1284-41B7-8F17-315416B215E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76" operator="equal" id="{DCA499B4-10E8-46E0-AD68-E3128840E73E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77" operator="equal" id="{416C168E-B6E9-4422-8047-4F9A3E817541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78" operator="equal" id="{9B37AC41-53D3-4E1B-86E4-D515D4593893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579" operator="equal" id="{82E7C593-E55D-469B-B508-A7E37D22FC31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580" operator="equal" id="{E9134C41-E3FB-42B0-B589-5011753A8EC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581" operator="equal" id="{530E2DBC-41B0-4F2E-97FC-0533EEDA8D2A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582" operator="equal" id="{26450480-B089-415B-8BEA-36BA17B568F6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583" operator="equal" id="{740B9863-E133-4AE0-95BE-5E10B36E32D8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584" operator="equal" id="{598F11AB-3502-44D5-9278-AEE91A48FCA2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585" operator="equal" id="{A2C6C9FE-585D-48E8-89D8-FCB5DBF6ED9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586" operator="equal" id="{D05B807E-9319-47CE-B8BC-C0025E549B69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587" operator="equal" id="{651F772D-3F29-4DE7-AD5D-EDFFB68DD124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588" operator="equal" id="{029105E4-BA18-4421-A831-5E601740ABF7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89" operator="equal" id="{29764A28-57B8-4387-9745-9C786AF1E98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0" operator="equal" id="{1310788A-5031-4CD2-879E-00A1D72614A9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1" operator="equal" id="{58C12A91-CA85-4807-84EA-C026D0794C83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2" operator="equal" id="{BB63A052-B910-4E8A-903A-D87421678DE1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3" operator="equal" id="{47E3F307-5DDF-4BE6-BA68-DC560227D1F7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4" operator="equal" id="{5580E093-44CC-4F1E-B061-EE540A90EED7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5" operator="equal" id="{7C500A06-7477-4A8D-84CE-602F607104A3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6" operator="equal" id="{11F06CDA-20AC-4FEF-9BC7-D9F1FF67B4D6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7" operator="equal" id="{809F73C3-A2F2-454C-A9F3-7D59B21DB149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8" operator="equal" id="{710AE00B-313D-4A36-8C61-E6157DBEEF3C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599" operator="equal" id="{D1771056-7984-48FB-B21B-EFD21136F75E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D248:D252</xm:sqref>
        </x14:conditionalFormatting>
        <x14:conditionalFormatting xmlns:xm="http://schemas.microsoft.com/office/excel/2006/main">
          <x14:cfRule type="cellIs" priority="539" operator="equal" id="{CF2055E4-6368-4170-87F2-525A33F8C74A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40" operator="equal" id="{A01DA21F-7100-42D4-A2DB-69C6EEB72594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41" operator="equal" id="{7E6AD011-8D47-48CA-B0A5-59A73F3DEA74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542" operator="equal" id="{48365860-517C-4034-9472-B45681FE118C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543" operator="equal" id="{0140FFB3-631A-4B13-B32D-B54A3CF51182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544" operator="equal" id="{4C43F026-93B6-45A2-8738-0A31B6BC6A71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45" operator="equal" id="{9A57D48A-ED8C-4201-AA3B-BCC27D2D1334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46" operator="equal" id="{5258FF19-1D2A-4644-9403-DBD51A2C8A65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47" operator="equal" id="{CC9AD4F6-E3CF-4273-891C-3225D3913D9E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548" operator="equal" id="{D6CF89DB-F944-4727-A5F9-0A87A4FFB225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549" operator="equal" id="{82EF2890-8B56-403D-8F76-005901EF389E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550" operator="equal" id="{A3A03EBF-739E-430A-8571-4FE5D4B6C1CE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551" operator="equal" id="{307290FD-DAD6-4204-BD67-685559B93689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552" operator="equal" id="{C35A0919-7D04-44F5-8C3F-743288285731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553" operator="equal" id="{8DFAB891-290B-41E9-BA18-D8010BB8CD1F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554" operator="equal" id="{C2CA5056-B4B7-4DEF-A693-84B4D0DE4FBE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555" operator="equal" id="{3A215C11-6119-4521-9F0C-49BB3BAEBEF6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556" operator="equal" id="{16D526CE-3F39-44C0-BDE3-DB7F8904F746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557" operator="equal" id="{E0A240D4-4819-45DC-8F18-4DF05026F02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58" operator="equal" id="{9E049E87-15BE-4310-B795-67571263BBCA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59" operator="equal" id="{01CE7F42-6973-4960-AA10-4B246BFD92F0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0" operator="equal" id="{81137F1E-8D30-424C-BE28-80C040A94B82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1" operator="equal" id="{60BAE15D-337A-471B-AF39-D9C1AD5AB467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2" operator="equal" id="{46B10AF8-DC01-4296-AD95-9D6851E6CAA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3" operator="equal" id="{7DD6F9E7-28EE-4F05-A549-31EBDD1A7E6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4" operator="equal" id="{88AA8B98-57B9-4879-A7F3-56964BAFFE8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5" operator="equal" id="{9395BA3F-06F1-48CF-8B6A-28DF661C3B6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6" operator="equal" id="{608C6C55-D748-4264-9166-49F1B81F9518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7" operator="equal" id="{EAB9C71B-2F52-4B42-87F0-32D2AD106633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568" operator="equal" id="{A4D3446F-5A75-4303-9B60-BC6C3F4977B1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D247</xm:sqref>
        </x14:conditionalFormatting>
        <x14:conditionalFormatting xmlns:xm="http://schemas.microsoft.com/office/excel/2006/main">
          <x14:cfRule type="cellIs" priority="537" operator="equal" id="{2AEA54FE-5EC3-41A1-A778-7A3321A33AD8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538" operator="equal" id="{2C7868B3-CD9D-4429-A1F3-1AC86C9E106B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D247:D252</xm:sqref>
        </x14:conditionalFormatting>
        <x14:conditionalFormatting xmlns:xm="http://schemas.microsoft.com/office/excel/2006/main">
          <x14:cfRule type="cellIs" priority="506" operator="equal" id="{1AAEF9CC-387C-47D9-B4F9-9E7F068FDFA2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507" operator="equal" id="{25D1ECBB-E860-40DC-BDCC-B63202EAFC2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508" operator="equal" id="{94E4A13D-C5BC-4CCD-A05B-917BF394EBB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509" operator="equal" id="{5849D84B-73D0-45D0-9211-094A59FB3E55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510" operator="equal" id="{63036C23-5844-434E-94F6-730996820A26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511" operator="equal" id="{52633ED1-FAE4-4315-94FF-83D08ACDD007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12" operator="equal" id="{A9EB5DC8-128F-4911-A6A9-EAC424097506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13" operator="equal" id="{462E9626-2731-4E71-9371-66C0D32E5C08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514" operator="equal" id="{CCFB55EA-CB7C-479D-AA1F-03CB130ECD83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515" operator="equal" id="{2EE970B7-5843-4DB4-8D54-BA71ACF19A4C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516" operator="equal" id="{60B93346-69D4-4448-A309-D20A6F444DA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517" operator="equal" id="{8F3B16D1-D559-4B77-9D42-4CFB63FA49D6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518" operator="equal" id="{1DFC0E01-4F2F-44DE-8160-F673AA7A1699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519" operator="equal" id="{AC6EC1C2-4EDF-4519-8E2A-6D778CCC0BAF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520" operator="equal" id="{C949AEB7-4B0B-4C5D-86A0-AF8624958DE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521" operator="equal" id="{6231429E-4137-4103-B492-928F8F4A2929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522" operator="equal" id="{3F2D1E6E-2EE6-433F-88DD-23B3EABDD1CF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523" operator="equal" id="{440958DD-4187-494A-B699-71C455BEF585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524" operator="equal" id="{866D3BD9-7707-4080-A446-39A78A21C3B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5" operator="equal" id="{F95F33B0-C31C-4A8F-BEE9-4C36997406A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6" operator="equal" id="{9D8B2D2B-C9E3-427B-8601-53D78E33416C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7" operator="equal" id="{B9BE47CE-27F5-4AE2-8355-70C9243A2E7A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8" operator="equal" id="{823A6BEA-A419-4BF8-973D-FFC768087A6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9" operator="equal" id="{14F01406-53CE-4E07-BF24-926EFFBDB59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0" operator="equal" id="{92BADC4E-E14E-407B-8E32-530F361D9B62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1" operator="equal" id="{5C11F1B5-1B0B-4314-AD5B-CE8DBA59855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2" operator="equal" id="{1487C5EA-A3BB-4B9C-93DC-FD9E284FE302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3" operator="equal" id="{EDAAFAFD-6EF2-49C9-B199-9F436B759A05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4" operator="equal" id="{4D3AD8CE-D8B6-4EDA-AE85-CA005356B84C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535" operator="equal" id="{E8666D43-2B8F-48C8-A88D-1561D0464384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D253:D257</xm:sqref>
        </x14:conditionalFormatting>
        <x14:conditionalFormatting xmlns:xm="http://schemas.microsoft.com/office/excel/2006/main">
          <x14:cfRule type="cellIs" priority="504" operator="equal" id="{5F597722-E46D-461E-B63B-420903C624E8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505" operator="equal" id="{BE46471D-AD8B-4837-8D68-0C4F5C2B3AD6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D253:D257</xm:sqref>
        </x14:conditionalFormatting>
        <x14:conditionalFormatting xmlns:xm="http://schemas.microsoft.com/office/excel/2006/main">
          <x14:cfRule type="cellIs" priority="443" operator="equal" id="{1CEDA365-AE55-4106-910B-6A95DAAC0671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444" operator="equal" id="{5C675EFF-99F2-4714-BBF7-95BAE7AFBCB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445" operator="equal" id="{87F318C9-4C14-4451-8967-2B2D4386AB99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446" operator="equal" id="{F10B109B-CC0C-45FB-9506-8105523DA092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447" operator="equal" id="{B2024D2B-7BF5-40D6-BC8B-BD2CB88FB2CC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448" operator="equal" id="{3CF47E4C-2E43-4564-AA36-AD87D7D53B8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49" operator="equal" id="{CE55545E-E116-4727-B9D2-C82EB0AD2C0C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50" operator="equal" id="{0E17C47C-CE38-4D80-9B95-6329B883356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51" operator="equal" id="{D0A407C1-24B0-470F-9F4C-71E4E57A9F17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452" operator="equal" id="{9781AFE8-453A-464D-97EC-3B058158AA79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453" operator="equal" id="{5B88360F-6CDC-46BE-BA0D-90257EE7B8E8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454" operator="equal" id="{62E138C3-60E4-4B87-99C3-016438939381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455" operator="equal" id="{6C0982A7-434E-42BE-9C6D-CF9852F56231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456" operator="equal" id="{7367CA01-89B1-47BB-9542-4E010A64BDA1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457" operator="equal" id="{BAA04757-25F3-4863-BE28-6442C4652122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458" operator="equal" id="{DE147620-EBDC-4F7D-B3F7-32EA3871BB4C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459" operator="equal" id="{B26D611F-720A-4A8A-B698-27EBA1E69DB5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460" operator="equal" id="{350F7ED0-7CB8-4171-9A6C-E640E09CD962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461" operator="equal" id="{6BF89A1A-D9AF-455D-8B88-DB2C9D2FD73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2" operator="equal" id="{043AD327-1151-4423-BF4E-1312A5A828CF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3" operator="equal" id="{C195B1B5-E7CB-4258-8891-15FD01EDB195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4" operator="equal" id="{B9F39395-AB57-4BDB-A4FD-ED6DD66D7240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5" operator="equal" id="{408AE746-5767-4540-8FC9-5212E11CA0DA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6" operator="equal" id="{FEB75E7A-5DC8-46E7-96F6-14B9267521A5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7" operator="equal" id="{61C2FC93-2F9D-46AC-8642-DA1B4DC13A40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8" operator="equal" id="{0108526C-8979-415D-81C6-3CA72F96AE9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69" operator="equal" id="{8686F2E5-E917-413C-B25F-4AD4877BB6B7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70" operator="equal" id="{2E65B819-BCAD-43AE-B549-6B0790AD7D4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71" operator="equal" id="{DAE3B4E7-5861-444B-9217-BA51C4E5B03C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472" operator="equal" id="{CB81AF55-9467-4ED7-A4E0-53366227AECA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D266:D270</xm:sqref>
        </x14:conditionalFormatting>
        <x14:conditionalFormatting xmlns:xm="http://schemas.microsoft.com/office/excel/2006/main">
          <x14:cfRule type="cellIs" priority="412" operator="equal" id="{DE25AF06-B6FC-43A5-8AAF-46BF8E8A7004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413" operator="equal" id="{26388859-3239-47AB-B713-CA6439DED997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414" operator="equal" id="{DF96947D-6035-432B-93D8-CB386A3C3ED7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415" operator="equal" id="{26D9CF4B-0196-4239-B33F-5D1D5DD9A6FA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416" operator="equal" id="{C51148F8-50DA-4CDE-A0B1-37634640DB16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417" operator="equal" id="{F63EA74E-20E4-4418-81A5-2B7DC0B48150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18" operator="equal" id="{C0C0FD3B-965A-426E-B5AC-AA4FAD068590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19" operator="equal" id="{5B4D507F-9FC2-41F8-A85B-B14916DB591E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20" operator="equal" id="{EA97BA91-4124-42CD-8172-0E5095DDB989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421" operator="equal" id="{35FCACA3-8233-4F81-A2C9-FD16AA87A49C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422" operator="equal" id="{BA35031C-9286-4AE3-A703-AFBEAAB510E5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423" operator="equal" id="{EAA3309D-661A-4D64-A5FE-6D907B29B86C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424" operator="equal" id="{668AE850-6663-41B1-83BE-B43C92D76EFF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425" operator="equal" id="{19436E71-B575-49F5-9AF6-8800153ED0B8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426" operator="equal" id="{A340C525-FCD5-418F-B26A-05D8422E6F92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427" operator="equal" id="{0EF595E4-E808-4954-B0F4-E220AF1EC6FD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428" operator="equal" id="{C2874F3E-3352-47D0-BC16-E4A869903CDE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429" operator="equal" id="{0DABC59C-F14F-490B-B6A1-D9293AFC5F51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430" operator="equal" id="{13292D39-DF0F-4378-B006-CC5D9E1557F3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1" operator="equal" id="{F3982CF7-8DEF-47D1-B414-C9A1563585F0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2" operator="equal" id="{31191203-ED55-4482-BE1A-BF76B9FDC3A2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3" operator="equal" id="{D211DBD3-188E-496C-B9A3-1F32BB427D17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4" operator="equal" id="{083EF022-30CF-4FAB-829E-61C37AAE48B4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5" operator="equal" id="{4FC15CC6-9B0C-4808-B737-F71A4BD47A09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6" operator="equal" id="{7ACD39CF-4548-44EA-B409-E1700410F11E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7" operator="equal" id="{EE381EC1-18E5-4D2E-94D7-0E018FAAC2FD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8" operator="equal" id="{F490E41B-872F-49DA-B4DE-C33E39E03CB4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39" operator="equal" id="{310812D8-FB89-4BE1-9A43-B7A8D4426DD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40" operator="equal" id="{A06B3578-0B1D-4DA4-9312-826908944633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41" operator="equal" id="{1A5DB9AD-D582-4788-B876-317971C64E7C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D267</xm:sqref>
        </x14:conditionalFormatting>
        <x14:conditionalFormatting xmlns:xm="http://schemas.microsoft.com/office/excel/2006/main">
          <x14:cfRule type="cellIs" priority="381" operator="equal" id="{6296F1E8-8A6F-4E97-B5F9-9D6C408675B3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82" operator="equal" id="{561FF63C-20F8-4DA0-83A2-922E8C8129B6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83" operator="equal" id="{19DC2959-BF2A-45F7-B5C1-A5959CD5CEC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84" operator="equal" id="{0CB60685-B64B-433F-A34E-6F4FBCDD6CD4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85" operator="equal" id="{07D7A029-24D3-40A2-88A7-B6BBB8548069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86" operator="equal" id="{A5889D4E-C98C-4BFB-9A76-A474FF3FC9A8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87" operator="equal" id="{AC9BB23C-3D27-44D1-8BA4-DD376FB17E2E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88" operator="equal" id="{150220FE-33A6-4C6F-ADC1-4AD8EA95A451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89" operator="equal" id="{36A991B1-C5C3-4DD1-ACBB-13799CD5EB0F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390" operator="equal" id="{4B409A28-F968-4175-86C8-DA8C3EC5001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391" operator="equal" id="{603D4B7F-24DC-44B3-A075-8EEFED746F9E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392" operator="equal" id="{61393948-60C7-4EA8-9CFC-8625AD6BF8EB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393" operator="equal" id="{4840CCD8-B12E-4007-88F7-C5103A6DCC88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394" operator="equal" id="{35AE4D00-D456-4ED7-8F2F-B0B7BC459A39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395" operator="equal" id="{94EF2000-AD9F-4CDF-94F0-5AE928B28924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396" operator="equal" id="{5F541A99-5C4F-4485-B081-DEF6376D3F05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397" operator="equal" id="{7B32D71C-2441-413A-B704-23FDB1B7A56B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398" operator="equal" id="{56B55894-7FE7-4781-BB69-2917E56D8BB3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99" operator="equal" id="{877D8AF4-ECBD-417A-8C84-28DF27B2472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0" operator="equal" id="{AF1F9EAB-8E05-4FF3-80C5-C059C62ABBC2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1" operator="equal" id="{8AF519D0-48CE-404E-8F8F-CA98191C7C4C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2" operator="equal" id="{D484F9D3-101E-4F17-88F5-9B0FA6BE45A7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3" operator="equal" id="{4F3FAEC8-9C31-4B2B-97E1-D929F67DC34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4" operator="equal" id="{80603840-C304-4419-9FC5-F1F20E82A146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5" operator="equal" id="{1F7084FC-4E11-490B-B73D-56E84169E50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6" operator="equal" id="{6B05B03E-00A1-40C3-9424-D6E0596B5F8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7" operator="equal" id="{AF4BA51A-C36C-4B3D-A505-6C6E23E0B5A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8" operator="equal" id="{F62AFECB-4840-4225-A5DC-903ED12E686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409" operator="equal" id="{203F4947-CECC-4D4E-8F93-0D0361705025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410" operator="equal" id="{E676C34B-5E0B-47F0-AAF5-FBA27D8703FD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D265</xm:sqref>
        </x14:conditionalFormatting>
        <x14:conditionalFormatting xmlns:xm="http://schemas.microsoft.com/office/excel/2006/main">
          <x14:cfRule type="cellIs" priority="350" operator="equal" id="{42CA0E1C-942D-48E1-9631-55964074AFF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51" operator="equal" id="{03172ACD-6C4F-48C0-8C08-1882602A9273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52" operator="equal" id="{3F6327EE-A84F-44C9-8D42-347F933C427A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53" operator="equal" id="{8576E2B0-D3FB-4589-B5A9-19F3B50BD1B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54" operator="equal" id="{D760D322-3AA5-4B1B-8863-41ABC9EC7C3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55" operator="equal" id="{A100A2A6-6D71-4FCE-9080-A6D9CB622DD9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56" operator="equal" id="{F65D8A69-98AA-4BE7-9AE6-392D1B3DAE81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57" operator="equal" id="{61ABB3F8-7CAA-4891-BD90-CC18CB15278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58" operator="equal" id="{E74089DE-175A-4442-97BB-3E68E42E35F8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359" operator="equal" id="{F68E124C-61FD-4825-814A-9CC4C15196DC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360" operator="equal" id="{9CACE364-52F3-44B4-AF9E-0DFF164736C8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361" operator="equal" id="{E997E9E3-A61B-4631-87BF-B760204E780C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362" operator="equal" id="{93BBE765-D387-461D-8BED-37B1831EFB98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363" operator="equal" id="{B0058122-1F52-4CEF-85EA-F476A409E8D7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364" operator="equal" id="{19276C31-6590-4C78-92B0-77584CC610A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365" operator="equal" id="{E75B34C2-EE41-4C03-A3E0-FC4A0ABB7A44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366" operator="equal" id="{5BFCBE58-EFA4-4B59-B41E-8691CE26A860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367" operator="equal" id="{D3191B25-F6D4-41C0-B681-0D6E28560568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68" operator="equal" id="{19DE9133-361A-40F2-897E-0454A1306B9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9" operator="equal" id="{D1DE59BF-941A-4694-A929-F3516D19105D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0" operator="equal" id="{CB76AC04-C0E4-4C3E-8593-C86D3386142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1" operator="equal" id="{AD4AA87F-4D8E-4A98-8741-7DF124231A6B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2" operator="equal" id="{2AEDB8AC-7E94-4C9D-8F05-2E2DA6A69184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3" operator="equal" id="{9CDEBDF5-012A-4E1E-8309-CFFEC6024671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4" operator="equal" id="{50D8E9DD-C71E-48D5-B812-D4E0638BD2B4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5" operator="equal" id="{4590C27A-B75A-45BF-B364-CE264DDC8B28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6" operator="equal" id="{F183D30C-98C4-4E31-B59A-2FAC25C66477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7" operator="equal" id="{C85EDB76-CC67-49A6-A018-A13A89762B8C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8" operator="equal" id="{9F3F6170-A307-4187-8ABD-D894ADD7D4F0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79" operator="equal" id="{2F197D9A-3437-499B-9199-7E4660C16013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D265</xm:sqref>
        </x14:conditionalFormatting>
        <x14:conditionalFormatting xmlns:xm="http://schemas.microsoft.com/office/excel/2006/main">
          <x14:cfRule type="cellIs" priority="348" operator="equal" id="{C656D46E-35D9-440D-8FA4-CE6B3EEB3C4D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349" operator="equal" id="{D5B96761-CB97-47FA-ADD3-9799794EC626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D265:D270</xm:sqref>
        </x14:conditionalFormatting>
        <x14:conditionalFormatting xmlns:xm="http://schemas.microsoft.com/office/excel/2006/main">
          <x14:cfRule type="cellIs" priority="317" operator="equal" id="{CD391480-C42A-4144-AD72-4EC5B90F7D61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18" operator="equal" id="{3BC1584D-18E2-4E90-B863-372DC045E23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19" operator="equal" id="{FA9AC31E-9CF5-4D3B-A2AE-9E35072A02D3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20" operator="equal" id="{898C1ACC-BB48-45A0-8E80-F3AC662F387F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21" operator="equal" id="{F82457B2-6F64-4EC9-8455-0E0C84D9A2A7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22" operator="equal" id="{71995F80-06B6-4A08-AA82-8AECBFABEA66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23" operator="equal" id="{94139FDD-A74D-4FD6-AEC5-5A7AE49DEE51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24" operator="equal" id="{DB0D0090-1BAF-4C41-A32D-0DB23741F6EA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25" operator="equal" id="{66CD4926-3F61-4EA2-99E2-EDE8BAFAB47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326" operator="equal" id="{11B5FC19-198C-4AED-A564-C21602A4F06B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327" operator="equal" id="{CA199E05-BCA2-464A-9F82-FF6A162BBF0B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328" operator="equal" id="{DABF1778-D6AA-4CA8-B09F-4DA06B996735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329" operator="equal" id="{BDEBA664-3068-4448-8573-457B4D0EDB38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330" operator="equal" id="{776B5BBF-83B6-41DE-90D2-680871D99713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331" operator="equal" id="{AC9FB46F-18B3-4553-A425-ED65EAF2287C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332" operator="equal" id="{E5D422DB-0E73-473E-8F2A-FFCFE07BDE03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333" operator="equal" id="{78BC452D-438D-4114-B562-A7D527B81B1B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334" operator="equal" id="{835DD86D-31EF-449E-93E6-67405BE424F4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35" operator="equal" id="{34683553-0507-4FD1-8138-0E3C8AC10841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36" operator="equal" id="{CC467C86-336F-4494-9BA4-E9C5866687A4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37" operator="equal" id="{3F2C9194-7784-447E-9829-066DBD65AEBD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38" operator="equal" id="{58599EC7-D7F2-44D4-83AA-0DA14BD27E48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39" operator="equal" id="{89E3C6F4-26C1-4D59-BDEA-65EDD981521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0" operator="equal" id="{8B31F52D-7FCA-4366-B911-C0BD8B14FE90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1" operator="equal" id="{59CC99B8-78E1-4BCA-990F-62811FD95899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2" operator="equal" id="{5F3856E9-7225-45E2-AC2C-C68966377D4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3" operator="equal" id="{DFDFAE4A-2474-46DC-B114-D41DF6E82AE6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4" operator="equal" id="{CAB97FCD-E03D-46AF-A62A-BB9E236D961A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45" operator="equal" id="{2FE388C7-C533-4287-A8D7-5DBFC7B00134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346" operator="equal" id="{FDA1C96F-5019-489B-BD50-01D2CDA4A757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D271:D273</xm:sqref>
        </x14:conditionalFormatting>
        <x14:conditionalFormatting xmlns:xm="http://schemas.microsoft.com/office/excel/2006/main">
          <x14:cfRule type="cellIs" priority="315" operator="equal" id="{99E19DE9-EC71-44B5-93BC-23F47553935E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316" operator="equal" id="{578E4873-FCC5-43AD-9E0B-18687B6D3057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D271:D273</xm:sqref>
        </x14:conditionalFormatting>
        <x14:conditionalFormatting xmlns:xm="http://schemas.microsoft.com/office/excel/2006/main">
          <x14:cfRule type="cellIs" priority="254" operator="equal" id="{A0646082-D96D-4531-915B-F509E40F6CA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55" operator="equal" id="{8D9E443D-8731-4CB7-8E91-ED0D09EF1FC9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56" operator="equal" id="{CEE1BE9F-9164-4372-A30D-6C9F2EF41831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57" operator="equal" id="{3674BACB-725F-44C4-AA72-FDBE1AF9416E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58" operator="equal" id="{C5331AA0-8D09-4EC4-A168-516E32990C00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59" operator="equal" id="{3F366DD0-A255-4114-9624-3E1F3BEA155F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60" operator="equal" id="{3E1C814A-617C-4E16-AC12-7948299D4F05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61" operator="equal" id="{8025A157-BA69-4824-9B26-607755BF3A2B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62" operator="equal" id="{3F619337-D360-474F-87D7-E2BDD635E0E8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63" operator="equal" id="{F8093D43-79CC-403C-8B4D-C0439CEF0DF6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64" operator="equal" id="{6C861024-B7A3-4886-AFFE-5A051BFA5785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65" operator="equal" id="{B643D047-FF88-46B5-94FF-301719F8B34F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66" operator="equal" id="{1FF5E2AF-6FAC-43AD-B9AC-123650AD37A2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67" operator="equal" id="{1295B295-C066-46E2-8866-F4D89F7ECE09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68" operator="equal" id="{A2257010-D854-4109-B1DB-A2E017A58C6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69" operator="equal" id="{4C5F067C-F84B-448F-B902-1DF3DF24DFCB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70" operator="equal" id="{A919F0B1-9274-45DD-BA61-F416ADE0070C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71" operator="equal" id="{E7501974-D070-46FE-AC6A-598BCA2B527B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72" operator="equal" id="{D57E6DB2-1210-4FE6-B427-7E32008C09C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3" operator="equal" id="{BC0EA61F-5C8D-472F-B42C-14BD67AC6A6F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4" operator="equal" id="{F5A55F8D-D3E7-4660-BC0D-5FAC84490D60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5" operator="equal" id="{305E1673-4CF2-45C9-ABBB-DE16634A8240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6" operator="equal" id="{857A467A-9C3E-42C6-9FBB-55987C98CE9E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7" operator="equal" id="{69794F0A-6EDA-43F1-B423-27D2799D294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8" operator="equal" id="{1AC2469D-928A-40A6-922B-EF49E725C85D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79" operator="equal" id="{36D8721B-F228-44A4-92EB-E45B00F07EFF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0" operator="equal" id="{CDF0835A-D711-47C3-927C-7ABCA5577A8D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1" operator="equal" id="{A8848D0E-CABE-4C5C-B174-1918ECC9F50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2" operator="equal" id="{49E9156C-5BC9-4C9A-B685-A0C4552D3D30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83" operator="equal" id="{A1EA068A-8E21-4C44-98E5-F3B0573B5D16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D276:D281 D283:D288</xm:sqref>
        </x14:conditionalFormatting>
        <x14:conditionalFormatting xmlns:xm="http://schemas.microsoft.com/office/excel/2006/main">
          <x14:cfRule type="cellIs" priority="223" operator="equal" id="{3845A980-0D83-4723-94E6-06A6953D777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24" operator="equal" id="{12275696-5AC1-4211-B8D5-C50BB9A9FA9F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25" operator="equal" id="{0E4DD1F7-CEA0-4B52-B883-6E4A065F138A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26" operator="equal" id="{DAE96A0F-1011-419A-803C-34B6B1E49FC1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27" operator="equal" id="{717DC8DC-C352-4FBB-BE02-BC1252937C4C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28" operator="equal" id="{DCC649CD-AA58-42FE-BCF4-14A6E7900E48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29" operator="equal" id="{31EF7C57-BC8B-44B1-8B61-EB6E85351CB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30" operator="equal" id="{5EEDDB23-9136-4D6D-B46B-F5834F19663B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31" operator="equal" id="{A57A37EF-F90A-428B-A012-36E4D7E4A035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32" operator="equal" id="{FB5A0799-4F38-47FC-AEC2-FA3CF4AB8200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33" operator="equal" id="{08FADE60-2A13-4108-A2A9-E84349464230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34" operator="equal" id="{41D4DA1E-5C36-4203-98C2-FD0D9D7F3BB5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35" operator="equal" id="{6A14C364-04F3-4ED7-B82C-48C819B967AB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36" operator="equal" id="{4E2127AE-BC2C-4C37-8AC4-A0C7ADB11FA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37" operator="equal" id="{ADFC25E4-64D0-4979-9415-8DA6221F678C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38" operator="equal" id="{8CB029B5-6907-4251-B59B-986B5E85472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39" operator="equal" id="{62CD128F-3C99-4E3B-A7DC-59C1E4FA6749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40" operator="equal" id="{FB9F1E59-B689-4685-908B-FC25E5AD9BE0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41" operator="equal" id="{40400A98-999A-428B-B7B3-0CBBBA02A681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2" operator="equal" id="{F2B54E15-792A-47BD-A3DD-5A045731D8BB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3" operator="equal" id="{194CC761-072E-4263-9DF1-7CC649D3ACF8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4" operator="equal" id="{4376E3BD-5B69-4EDA-B7D7-96992D3139AB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5" operator="equal" id="{5467EE6F-A68F-4CC2-AD09-E7077A2F0FAB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6" operator="equal" id="{30446FFA-72F9-401A-BB1A-EA9B351A4D9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7" operator="equal" id="{57DDF1AA-E9AA-420E-91C3-38C2954A4F85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8" operator="equal" id="{272F1706-A87E-4C57-BC85-7A87B2304C7E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49" operator="equal" id="{A1345281-5110-4767-A78E-A8A4B65D6F3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0" operator="equal" id="{C82B60FD-B6A3-4881-B24A-F5AF6F6FE419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1" operator="equal" id="{E21458DA-EEA1-4E10-B0C3-E953CC8631AB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52" operator="equal" id="{CBBA0346-77D0-49BC-B424-38C371F44F1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D282</xm:sqref>
        </x14:conditionalFormatting>
        <x14:conditionalFormatting xmlns:xm="http://schemas.microsoft.com/office/excel/2006/main">
          <x14:cfRule type="cellIs" priority="192" operator="equal" id="{8A887E30-D2D0-47B1-A0D2-940C557B7C8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93" operator="equal" id="{6F550258-C4E2-4955-B1AD-20672191749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94" operator="equal" id="{812DD63E-8D7E-4A85-B9F7-33AE41E78A73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95" operator="equal" id="{C0F8A0B8-4135-43FC-BAC0-3F612D9AE0C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96" operator="equal" id="{FF6B1176-F2B6-490B-BE02-B55CAE4FDE9D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97" operator="equal" id="{2628599F-871D-4820-BBAB-66AA568F232D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8" operator="equal" id="{0EEFDC16-5D22-4F88-AED3-7F3F6EB55E96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99" operator="equal" id="{BD40B6F2-0CE3-4C39-8CB0-4C85EBDBA7B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0" operator="equal" id="{252C5CB5-4340-4AF5-AD00-060C5E3E21E4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01" operator="equal" id="{475BF08F-4705-4285-B31F-2C43349D77E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02" operator="equal" id="{8B940FF6-0CD2-4170-96A1-501B4009675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03" operator="equal" id="{153BC1F1-87C4-4D65-8670-3790A540188D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04" operator="equal" id="{E06ADBE8-7D3B-4530-A6EE-CD6B3B27361A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05" operator="equal" id="{5B3222BF-5102-45B6-A5E2-097440CC5F3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06" operator="equal" id="{8FD05931-EF36-4456-9FB6-819592E01DA5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07" operator="equal" id="{70E7CD93-C058-4781-BFD9-8BF075D2F9D6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08" operator="equal" id="{49B2E0CE-DFFE-4144-A49F-373A6A7482C0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09" operator="equal" id="{B306BDE3-640E-4F6D-ABE1-09F776C5289F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10" operator="equal" id="{17F20526-5430-456C-8D7F-965D18E4E8AD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1" operator="equal" id="{FCC7C2AB-8CD9-4B77-8BC6-434651EE6B47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2" operator="equal" id="{3775B8C4-2925-45C1-8473-AACB215A5EA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3" operator="equal" id="{8DE3DDB0-0CFD-4A4C-B17B-0677406E8B82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4" operator="equal" id="{190C917B-BBFC-4251-BBFB-CF771D6485BB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5" operator="equal" id="{2A3C819E-6830-46EB-A9B1-6B8CC69DDFAF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6" operator="equal" id="{B50D4064-6250-40D5-9764-3EADCB1B3571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7" operator="equal" id="{22D1CA0E-5A6E-4112-BF7A-F27A8615A6DB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8" operator="equal" id="{3DFE0491-4D33-48E9-BA73-D144A70A225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19" operator="equal" id="{068C512C-E676-4315-8948-73A54C0BD311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0" operator="equal" id="{9751FB83-A9D0-4957-85C1-F98B1C09CE3B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1" operator="equal" id="{17E65971-88EE-4D83-8440-494FB457ECD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D282</xm:sqref>
        </x14:conditionalFormatting>
        <x14:conditionalFormatting xmlns:xm="http://schemas.microsoft.com/office/excel/2006/main">
          <x14:cfRule type="cellIs" priority="161" operator="equal" id="{64EEB0B5-5796-4DA8-B9FF-F062E10F231B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62" operator="equal" id="{0EF23D76-7F21-4A7D-85E7-5760BB972170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63" operator="equal" id="{443A7AE1-78BF-46C7-A918-CA0D79841AC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64" operator="equal" id="{5B7B1D05-3125-4D05-832F-CE1FCC6BCB4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65" operator="equal" id="{2FD885DA-8830-44E3-BC6E-69A1E93F9D6E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66" operator="equal" id="{9B3F1E55-FE96-4C6E-81E5-A909D8CFDF25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7" operator="equal" id="{8295D200-5236-4652-A9A2-3D045B38B8E4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8" operator="equal" id="{166DC31A-85C9-4199-9EF6-492B4C607812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69" operator="equal" id="{3A66BECC-8488-49E9-8C7D-09D88ED79416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70" operator="equal" id="{8347B33C-BA75-4BF6-8357-0BB6C56E6990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71" operator="equal" id="{4E889F2A-017E-4A94-AB9E-187305340CD4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72" operator="equal" id="{2B31E25D-A4F2-4192-AB7F-BB44E4908E37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73" operator="equal" id="{6BD86F0F-2EAC-4E05-BED3-E3C1E59DFEE4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74" operator="equal" id="{F3751061-50E0-44F9-8BA5-75D1D73FAF96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75" operator="equal" id="{46007387-F5AD-4971-8E9A-D06E191DF94B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76" operator="equal" id="{EE0FF328-1C9A-45EC-B5B3-05822A1D1401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77" operator="equal" id="{C6F76775-11CC-43FF-BC43-F1EDDEC0C5F8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78" operator="equal" id="{34380995-5136-4A7D-85CE-31F5ECEFD84D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79" operator="equal" id="{5D394DE0-34D3-42CE-BC4A-3F2AAE807C8C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0" operator="equal" id="{B06B44FD-E98D-4DE9-A79D-B80524624A94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1" operator="equal" id="{CA21F893-8A55-4EFE-9707-54BDB89139A2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2" operator="equal" id="{1ACE97A2-4EF1-454D-AB50-B7C8CE6A83B5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3" operator="equal" id="{CDDC35F6-2E6C-4AB2-83FA-F0C70EA5390C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4" operator="equal" id="{0CD72481-E555-4F50-A660-CAC3627EA0AE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5" operator="equal" id="{BF50B6EB-7CB6-4568-9131-B6EF2BB4A0A1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6" operator="equal" id="{F93D5F8B-838E-4DFA-8D86-70056691AFD9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7" operator="equal" id="{2F575B35-BAFF-45B2-951F-1EDBCC85DCDB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8" operator="equal" id="{4B49BD3F-4598-432B-BE0D-6CD90DD95C1B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89" operator="equal" id="{B8779415-CC84-4473-BE93-BA2463D002D4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90" operator="equal" id="{E6CBB067-DDF1-4730-88FD-8483419DC0A3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D275</xm:sqref>
        </x14:conditionalFormatting>
        <x14:conditionalFormatting xmlns:xm="http://schemas.microsoft.com/office/excel/2006/main">
          <x14:cfRule type="cellIs" priority="158" operator="equal" id="{3FD54DCB-A241-432E-8C89-32354C3AA595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159" operator="equal" id="{0FAA4B05-4F0C-4D14-835A-71185AEBBFFD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D275:D288</xm:sqref>
        </x14:conditionalFormatting>
        <x14:conditionalFormatting xmlns:xm="http://schemas.microsoft.com/office/excel/2006/main">
          <x14:cfRule type="cellIs" priority="97" operator="equal" id="{B11E68D1-23F0-4B77-823A-B564A101C33C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98" operator="equal" id="{C9E8D6DB-AB37-4B53-A6BF-A1B9EB142E90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99" operator="equal" id="{4B711A11-B7BC-4940-A794-46143CDD50A5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00" operator="equal" id="{4FA9B415-36FF-4F46-A47B-193CFC2106BD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01" operator="equal" id="{D52E7310-A8D1-4987-ADB5-293F9F7EAFA2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02" operator="equal" id="{2B3750F4-A469-49A2-9E46-446972F921D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3" operator="equal" id="{9FF69E8A-2ACE-4199-A10F-CF4AAC884684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4" operator="equal" id="{B3E3F3A5-F342-4293-B1E0-486BB5EDE02B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05" operator="equal" id="{C76A2DA3-FCEF-4040-BB15-39CA3C93F634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06" operator="equal" id="{62A8EE27-14A1-4094-995C-F36A4201E63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07" operator="equal" id="{A7F58D39-4408-4358-A321-3D28225F71A4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08" operator="equal" id="{371B6958-4CA0-40B2-AB1C-5862A45335F3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09" operator="equal" id="{AA82F459-7CB3-4C89-A520-B0981D17C4AD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10" operator="equal" id="{EA10FFCB-13BB-4D81-B185-711054C60C8D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11" operator="equal" id="{6DAE49B2-A4A7-4189-92D0-0F53A6FDB5E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12" operator="equal" id="{378F61BB-2A3D-4023-AD43-25E9845EDE9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13" operator="equal" id="{2112CEA7-68A0-4EA2-BE42-7DD02EBB85E8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14" operator="equal" id="{88918663-B67F-4DD5-B739-8D83773A04EC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15" operator="equal" id="{5EE9EAC9-1DEB-4574-8A48-D57573A651C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6" operator="equal" id="{79D28CAD-10F8-4FC8-A78F-2A70806BF972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7" operator="equal" id="{8741155B-0E0F-4B53-AB84-58A8848DDBBE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8" operator="equal" id="{A7873651-DFA3-4784-892E-E227DEC5FC34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19" operator="equal" id="{091265C7-66B3-4867-861E-DAE3F79C1CA1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0" operator="equal" id="{64882C5A-2B3F-4312-9C39-8A4651069E64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1" operator="equal" id="{1AF73442-8F4A-49B2-835F-86CD9D5FA378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2" operator="equal" id="{EB1160FC-5CF4-45F0-BDF7-DCF256F91FD6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3" operator="equal" id="{B999F350-256A-42E5-A27E-EBA9740655EE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4" operator="equal" id="{01EA542D-1A4B-47F6-99E1-F25A4AD45A51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25" operator="equal" id="{990B03E6-DBEC-48E9-B8FF-ABE3C434FE16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126" operator="equal" id="{AE99E111-03EA-4CA1-9A08-0ADAF434CA0A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D294:D302</xm:sqref>
        </x14:conditionalFormatting>
        <x14:conditionalFormatting xmlns:xm="http://schemas.microsoft.com/office/excel/2006/main">
          <x14:cfRule type="cellIs" priority="66" operator="equal" id="{D2349328-06A9-4944-AB8F-65C0AD163FE6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67" operator="equal" id="{211EB1E7-8B81-4044-A76D-A89C392AFB55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68" operator="equal" id="{B4F9A875-4C6F-47EA-B6C5-4017160AF7A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69" operator="equal" id="{CC13C966-0676-4BCD-9103-CA5971B39B2E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70" operator="equal" id="{963E4AFD-C5BA-4FCF-8B77-22A9D32DADE0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71" operator="equal" id="{E6EECCAE-B7D5-4592-BE59-78DB7364E00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2" operator="equal" id="{D7A203E2-0D9B-493E-A389-B4FB7E987378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3" operator="equal" id="{918396E8-AE5A-4AC1-9E59-F45213F1DC06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4" operator="equal" id="{5AA65925-272A-4C6B-AD5C-BE7751E4ABC1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75" operator="equal" id="{AB4CD202-E8DD-4455-B707-8ADF045EA11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76" operator="equal" id="{890B4479-25FB-453E-A76E-CEECB295F1AC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77" operator="equal" id="{6AF51695-3F6E-4B29-BBB3-C5F308BDF025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78" operator="equal" id="{8CA7099B-4F7A-4037-A4C4-A24AFDEF0F1D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79" operator="equal" id="{8C32F521-AE91-4F83-AE18-5E0D288F6879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80" operator="equal" id="{3D15BE06-BA26-4240-8C53-D3757BBE83EC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81" operator="equal" id="{EAFDA6EB-7828-4C80-84FB-26502B2ED766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82" operator="equal" id="{6EC0CAAC-3D8D-415A-BB57-F14AD10BC1DE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3" operator="equal" id="{8E77E7AE-02C3-41A9-8B8B-BBFE341238A5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84" operator="equal" id="{A78D6B0C-4AC7-4E34-B674-2AE9071B628E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5" operator="equal" id="{52CA444A-D48C-429D-A4FE-0DA59B1253F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6" operator="equal" id="{7ECE7EA2-AE1F-4F67-B85D-277AF67509E1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7" operator="equal" id="{FA98DCF8-BFCB-4B7C-93EA-F7507D462412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8" operator="equal" id="{87127A44-3369-4A20-B878-EC86D9949138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9" operator="equal" id="{66A2433B-6A24-41D6-9F6F-AC0CAAFDE32C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0" operator="equal" id="{17C20AE6-845C-42F9-B8A4-41A1CEA15E84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1" operator="equal" id="{E58C3C45-18B2-4782-86E9-313E8A16904C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2" operator="equal" id="{6D084F1A-AC92-4FAF-B298-BC116C87B19F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3" operator="equal" id="{3A778DEC-066E-44AB-BF12-10D153D1F59E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4" operator="equal" id="{E310EDF1-E7F4-4A31-94A7-C0FF813F2D54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5" operator="equal" id="{36AA1545-C1EC-43A6-9A1A-3CD481299C8F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D301</xm:sqref>
        </x14:conditionalFormatting>
        <x14:conditionalFormatting xmlns:xm="http://schemas.microsoft.com/office/excel/2006/main">
          <x14:cfRule type="cellIs" priority="64" operator="equal" id="{CD140F04-C90D-467D-AC0A-95C9F77B5DAF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65" operator="equal" id="{E8839FE5-B354-471C-ACE6-5461FE532DCD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D294:D302</xm:sqref>
        </x14:conditionalFormatting>
        <x14:conditionalFormatting xmlns:xm="http://schemas.microsoft.com/office/excel/2006/main">
          <x14:cfRule type="cellIs" priority="33" operator="equal" id="{F298477B-7EBC-4678-94B7-88AFF847E29F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4" operator="equal" id="{A582F663-AE7D-44E4-8F19-84D70BC0C9EA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5" operator="equal" id="{5DAD2E25-8192-442F-AD27-7233F5AA3F40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6" operator="equal" id="{2B6867FB-B941-42D7-B5EC-71698A0C3B94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7" operator="equal" id="{EDED9667-F355-4721-AB1C-05CF0BF6692A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8" operator="equal" id="{BE8B4568-8A93-4D01-87E5-6601B3599A7F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9" operator="equal" id="{75239FCC-B25C-4D1D-B2AE-5CC6B3176106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0" operator="equal" id="{7D4DBFF2-8663-44CE-A595-F8E1F82DDAA4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1" operator="equal" id="{F286F8BD-9D0C-4F74-866B-4B9C6EA65362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42" operator="equal" id="{EE4EAEE9-FCF3-45D0-A7F6-97822C6B56A7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43" operator="equal" id="{0CE98AA4-DA41-4282-B8BE-4B65EF048B5D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44" operator="equal" id="{3DF205D7-EA69-468F-BED5-61BD19A20CA6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45" operator="equal" id="{CBB9BE57-7DCF-4F28-9649-684D8D2F975E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46" operator="equal" id="{A7B98450-187C-4205-A56B-97CFD4DAA115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47" operator="equal" id="{0E9F467D-778F-4E3E-9672-25BFDDC5ABB4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48" operator="equal" id="{B0F84501-4610-4511-85C2-4C112CB338DB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49" operator="equal" id="{53368F14-0DE9-4052-B1F4-0BF3827E33D2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50" operator="equal" id="{3BAE1EC8-7EC8-4737-9CE3-197E16E3C1D8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51" operator="equal" id="{D2001C8F-DAEC-4D7F-9E40-2199CBE19900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" operator="equal" id="{8DA63F13-B5FE-4491-980F-3E881C51D9CA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" operator="equal" id="{B8712788-D163-4CC6-885E-74F05DD0215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4" operator="equal" id="{200B8D4B-A8B8-4E46-B518-7F13EE51ACD0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5" operator="equal" id="{8DE576DB-5387-4F04-BD33-67A176C711AC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" operator="equal" id="{A6E941C2-6024-4400-9FB9-81F3EEBA4C9D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7" operator="equal" id="{8C31A72F-6BCE-48FD-A282-AC854C283BB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8" operator="equal" id="{317747B9-9CD0-4D60-AE90-E34EB55E79BA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" operator="equal" id="{E8C6AD6D-B694-43A2-8678-1B8F054CF00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0" operator="equal" id="{3A01FF37-8F68-43E6-803F-096B0D697577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1" operator="equal" id="{D203C702-EACF-4BD5-9FDC-24A83D03246A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62" operator="equal" id="{2AE751FE-C19E-41CC-AE5C-1C0E82DF34B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D303:D304</xm:sqref>
        </x14:conditionalFormatting>
        <x14:conditionalFormatting xmlns:xm="http://schemas.microsoft.com/office/excel/2006/main">
          <x14:cfRule type="cellIs" priority="31" operator="equal" id="{EBCD1766-5AA2-4935-84D7-5363BFCC843D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32" operator="equal" id="{E4261C8E-1249-4819-B3D5-13FA2E12C4FB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D303:D304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各選修科別每月訓練人數表!$A$5:$A$34</xm:f>
          </x14:formula1>
          <xm:sqref>D25:D310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90" zoomScaleNormal="90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N12" sqref="N12"/>
    </sheetView>
  </sheetViews>
  <sheetFormatPr defaultColWidth="8.875" defaultRowHeight="16.5"/>
  <cols>
    <col min="1" max="1" width="8.25" style="4" customWidth="1"/>
    <col min="2" max="2" width="8.5" style="4" bestFit="1" customWidth="1"/>
    <col min="3" max="3" width="16.125" style="4" customWidth="1"/>
    <col min="4" max="5" width="3.5" style="95" bestFit="1" customWidth="1"/>
    <col min="6" max="6" width="8.125" style="4" customWidth="1"/>
    <col min="7" max="7" width="10" style="4" customWidth="1"/>
    <col min="8" max="8" width="11.125" style="4" customWidth="1"/>
    <col min="9" max="9" width="14.125" style="4" bestFit="1" customWidth="1"/>
    <col min="10" max="10" width="40.25" style="4" customWidth="1"/>
    <col min="11" max="11" width="8.5" style="4" customWidth="1"/>
    <col min="12" max="12" width="10.125" style="4" customWidth="1"/>
    <col min="13" max="14" width="8.125" style="4" customWidth="1"/>
    <col min="15" max="15" width="14" style="4" customWidth="1"/>
    <col min="16" max="16" width="27.875" style="4" customWidth="1"/>
    <col min="17" max="16384" width="8.875" style="4"/>
  </cols>
  <sheetData>
    <row r="1" spans="1:16" ht="30" customHeight="1" thickTop="1" thickBot="1">
      <c r="A1" s="552" t="s">
        <v>496</v>
      </c>
      <c r="B1" s="553"/>
      <c r="C1" s="554"/>
      <c r="D1" s="552">
        <v>36</v>
      </c>
      <c r="E1" s="553"/>
      <c r="F1" s="554"/>
      <c r="G1" s="72"/>
      <c r="H1" s="73"/>
      <c r="I1" s="74"/>
      <c r="J1" s="210" t="s">
        <v>324</v>
      </c>
      <c r="K1" s="555" t="s">
        <v>325</v>
      </c>
      <c r="L1" s="555"/>
      <c r="M1" s="75" t="s">
        <v>326</v>
      </c>
      <c r="N1" s="75" t="s">
        <v>326</v>
      </c>
      <c r="O1" s="75" t="s">
        <v>326</v>
      </c>
      <c r="P1" s="76"/>
    </row>
    <row r="2" spans="1:16" ht="27">
      <c r="A2" s="77"/>
      <c r="B2" s="77" t="s">
        <v>327</v>
      </c>
      <c r="C2" s="78" t="s">
        <v>328</v>
      </c>
      <c r="D2" s="77" t="s">
        <v>329</v>
      </c>
      <c r="E2" s="77" t="s">
        <v>330</v>
      </c>
      <c r="F2" s="78" t="s">
        <v>331</v>
      </c>
      <c r="G2" s="79" t="s">
        <v>332</v>
      </c>
      <c r="H2" s="78" t="s">
        <v>333</v>
      </c>
      <c r="I2" s="80" t="s">
        <v>334</v>
      </c>
      <c r="J2" s="80" t="s">
        <v>335</v>
      </c>
      <c r="K2" s="80" t="s">
        <v>336</v>
      </c>
      <c r="L2" s="80" t="s">
        <v>337</v>
      </c>
      <c r="M2" s="80" t="s">
        <v>338</v>
      </c>
      <c r="N2" s="78" t="s">
        <v>339</v>
      </c>
      <c r="O2" s="78" t="s">
        <v>340</v>
      </c>
      <c r="P2" s="196" t="s">
        <v>607</v>
      </c>
    </row>
    <row r="3" spans="1:16">
      <c r="A3" s="556" t="s">
        <v>341</v>
      </c>
      <c r="B3" s="178" t="s">
        <v>342</v>
      </c>
      <c r="C3" s="174" t="s">
        <v>343</v>
      </c>
      <c r="D3" s="556">
        <v>4</v>
      </c>
      <c r="E3" s="556"/>
      <c r="F3" s="174" t="s">
        <v>344</v>
      </c>
      <c r="G3" s="174" t="s">
        <v>501</v>
      </c>
      <c r="H3" s="178" t="s">
        <v>497</v>
      </c>
      <c r="I3" s="174" t="s">
        <v>129</v>
      </c>
      <c r="J3" s="189" t="s">
        <v>530</v>
      </c>
      <c r="K3" s="81">
        <v>8</v>
      </c>
      <c r="L3" s="177">
        <v>17</v>
      </c>
      <c r="M3" s="81"/>
      <c r="N3" s="81"/>
      <c r="O3" s="81"/>
      <c r="P3" s="82"/>
    </row>
    <row r="4" spans="1:16">
      <c r="A4" s="556"/>
      <c r="B4" s="178" t="s">
        <v>345</v>
      </c>
      <c r="C4" s="174" t="s">
        <v>494</v>
      </c>
      <c r="D4" s="556">
        <v>4</v>
      </c>
      <c r="E4" s="556"/>
      <c r="F4" s="174" t="s">
        <v>346</v>
      </c>
      <c r="G4" s="174" t="s">
        <v>502</v>
      </c>
      <c r="H4" s="178" t="s">
        <v>498</v>
      </c>
      <c r="I4" s="174" t="s">
        <v>130</v>
      </c>
      <c r="J4" s="189" t="s">
        <v>531</v>
      </c>
      <c r="K4" s="81">
        <v>4</v>
      </c>
      <c r="L4" s="177">
        <v>17</v>
      </c>
      <c r="M4" s="81"/>
      <c r="N4" s="81"/>
      <c r="O4" s="81"/>
      <c r="P4" s="82"/>
    </row>
    <row r="5" spans="1:16" ht="27" customHeight="1">
      <c r="A5" s="556"/>
      <c r="B5" s="178" t="s">
        <v>347</v>
      </c>
      <c r="C5" s="174" t="s">
        <v>495</v>
      </c>
      <c r="D5" s="556">
        <v>4</v>
      </c>
      <c r="E5" s="556"/>
      <c r="F5" s="174" t="s">
        <v>348</v>
      </c>
      <c r="G5" s="174" t="s">
        <v>503</v>
      </c>
      <c r="H5" s="178" t="s">
        <v>499</v>
      </c>
      <c r="I5" s="174" t="s">
        <v>131</v>
      </c>
      <c r="J5" s="189" t="s">
        <v>535</v>
      </c>
      <c r="K5" s="81">
        <v>8</v>
      </c>
      <c r="L5" s="177">
        <v>17</v>
      </c>
      <c r="M5" s="81"/>
      <c r="N5" s="81"/>
      <c r="O5" s="81"/>
      <c r="P5" s="82"/>
    </row>
    <row r="6" spans="1:16">
      <c r="A6" s="556"/>
      <c r="B6" s="178" t="s">
        <v>349</v>
      </c>
      <c r="C6" s="174" t="s">
        <v>350</v>
      </c>
      <c r="D6" s="556">
        <v>4</v>
      </c>
      <c r="E6" s="556"/>
      <c r="F6" s="174" t="s">
        <v>344</v>
      </c>
      <c r="G6" s="174" t="s">
        <v>504</v>
      </c>
      <c r="H6" s="178" t="s">
        <v>500</v>
      </c>
      <c r="I6" s="174" t="s">
        <v>132</v>
      </c>
      <c r="J6" s="189" t="s">
        <v>532</v>
      </c>
      <c r="K6" s="81">
        <v>4</v>
      </c>
      <c r="L6" s="177">
        <v>17</v>
      </c>
      <c r="M6" s="81"/>
      <c r="N6" s="81"/>
      <c r="O6" s="81"/>
      <c r="P6" s="82"/>
    </row>
    <row r="7" spans="1:16" ht="56.25" customHeight="1">
      <c r="A7" s="174"/>
      <c r="B7" s="178" t="s">
        <v>351</v>
      </c>
      <c r="C7" s="178" t="s">
        <v>352</v>
      </c>
      <c r="D7" s="179">
        <v>2</v>
      </c>
      <c r="E7" s="192"/>
      <c r="F7" s="178" t="s">
        <v>353</v>
      </c>
      <c r="G7" s="174" t="s">
        <v>354</v>
      </c>
      <c r="H7" s="178" t="s">
        <v>506</v>
      </c>
      <c r="I7" s="177" t="s">
        <v>695</v>
      </c>
      <c r="J7" s="189" t="s">
        <v>538</v>
      </c>
      <c r="K7" s="186">
        <v>2</v>
      </c>
      <c r="L7" s="209">
        <v>12</v>
      </c>
      <c r="M7" s="83">
        <v>12</v>
      </c>
      <c r="N7" s="83">
        <f>L7-M7</f>
        <v>0</v>
      </c>
      <c r="O7" s="84" t="str">
        <f>I7&amp;"("&amp;N7&amp;")"</f>
        <v>Anes(0)</v>
      </c>
      <c r="P7" s="176" t="s">
        <v>620</v>
      </c>
    </row>
    <row r="8" spans="1:16" ht="29.25" customHeight="1">
      <c r="A8" s="174"/>
      <c r="B8" s="178" t="s">
        <v>355</v>
      </c>
      <c r="C8" s="178" t="s">
        <v>356</v>
      </c>
      <c r="D8" s="179">
        <v>2</v>
      </c>
      <c r="E8" s="192"/>
      <c r="F8" s="178" t="s">
        <v>353</v>
      </c>
      <c r="G8" s="174" t="s">
        <v>357</v>
      </c>
      <c r="H8" s="178" t="s">
        <v>507</v>
      </c>
      <c r="I8" s="177" t="s">
        <v>102</v>
      </c>
      <c r="J8" s="189" t="s">
        <v>537</v>
      </c>
      <c r="K8" s="186">
        <v>2</v>
      </c>
      <c r="L8" s="209">
        <v>6</v>
      </c>
      <c r="M8" s="83">
        <v>5</v>
      </c>
      <c r="N8" s="83">
        <f t="shared" ref="N8:N23" si="0">L8-M8</f>
        <v>1</v>
      </c>
      <c r="O8" s="84" t="str">
        <f t="shared" ref="O8:O24" si="1">I8&amp;"("&amp;N8&amp;")"</f>
        <v>OPH(1)</v>
      </c>
      <c r="P8" s="176" t="s">
        <v>617</v>
      </c>
    </row>
    <row r="9" spans="1:16">
      <c r="A9" s="174"/>
      <c r="B9" s="178" t="s">
        <v>358</v>
      </c>
      <c r="C9" s="178" t="s">
        <v>359</v>
      </c>
      <c r="D9" s="179">
        <v>2</v>
      </c>
      <c r="E9" s="192"/>
      <c r="F9" s="178" t="s">
        <v>353</v>
      </c>
      <c r="G9" s="174" t="s">
        <v>360</v>
      </c>
      <c r="H9" s="178" t="s">
        <v>508</v>
      </c>
      <c r="I9" s="177" t="s">
        <v>103</v>
      </c>
      <c r="J9" s="189" t="s">
        <v>536</v>
      </c>
      <c r="K9" s="186">
        <v>4</v>
      </c>
      <c r="L9" s="209">
        <v>28</v>
      </c>
      <c r="M9" s="83">
        <v>11</v>
      </c>
      <c r="N9" s="83">
        <f t="shared" si="0"/>
        <v>17</v>
      </c>
      <c r="O9" s="84" t="str">
        <f t="shared" si="1"/>
        <v>ENT(17)</v>
      </c>
      <c r="P9" s="176" t="s">
        <v>575</v>
      </c>
    </row>
    <row r="10" spans="1:16">
      <c r="A10" s="174"/>
      <c r="B10" s="178" t="s">
        <v>361</v>
      </c>
      <c r="C10" s="178" t="s">
        <v>362</v>
      </c>
      <c r="D10" s="179">
        <v>2</v>
      </c>
      <c r="E10" s="192"/>
      <c r="F10" s="178" t="s">
        <v>353</v>
      </c>
      <c r="G10" s="174" t="s">
        <v>363</v>
      </c>
      <c r="H10" s="178" t="s">
        <v>509</v>
      </c>
      <c r="I10" s="177" t="s">
        <v>104</v>
      </c>
      <c r="J10" s="189" t="s">
        <v>556</v>
      </c>
      <c r="K10" s="186">
        <v>10</v>
      </c>
      <c r="L10" s="184">
        <v>10</v>
      </c>
      <c r="M10" s="83">
        <v>2</v>
      </c>
      <c r="N10" s="83">
        <f t="shared" si="0"/>
        <v>8</v>
      </c>
      <c r="O10" s="84" t="str">
        <f t="shared" si="1"/>
        <v>Neuro(8)</v>
      </c>
      <c r="P10" s="176" t="s">
        <v>612</v>
      </c>
    </row>
    <row r="11" spans="1:16">
      <c r="A11" s="174"/>
      <c r="B11" s="178" t="s">
        <v>364</v>
      </c>
      <c r="C11" s="178" t="s">
        <v>365</v>
      </c>
      <c r="D11" s="179">
        <v>2</v>
      </c>
      <c r="E11" s="192"/>
      <c r="F11" s="178" t="s">
        <v>353</v>
      </c>
      <c r="G11" s="174" t="s">
        <v>366</v>
      </c>
      <c r="H11" s="178" t="s">
        <v>510</v>
      </c>
      <c r="I11" s="177" t="s">
        <v>545</v>
      </c>
      <c r="J11" s="189" t="s">
        <v>539</v>
      </c>
      <c r="K11" s="186">
        <v>2</v>
      </c>
      <c r="L11" s="184">
        <v>16</v>
      </c>
      <c r="M11" s="83">
        <v>11</v>
      </c>
      <c r="N11" s="83">
        <f t="shared" si="0"/>
        <v>5</v>
      </c>
      <c r="O11" s="84" t="str">
        <f t="shared" si="1"/>
        <v>Derm(5)</v>
      </c>
      <c r="P11" s="208" t="s">
        <v>575</v>
      </c>
    </row>
    <row r="12" spans="1:16">
      <c r="A12" s="174"/>
      <c r="B12" s="178" t="s">
        <v>367</v>
      </c>
      <c r="C12" s="178" t="s">
        <v>368</v>
      </c>
      <c r="D12" s="179">
        <v>2</v>
      </c>
      <c r="E12" s="192"/>
      <c r="F12" s="178" t="s">
        <v>353</v>
      </c>
      <c r="G12" s="174" t="s">
        <v>369</v>
      </c>
      <c r="H12" s="178" t="s">
        <v>511</v>
      </c>
      <c r="I12" s="177" t="s">
        <v>106</v>
      </c>
      <c r="J12" s="189" t="s">
        <v>654</v>
      </c>
      <c r="K12" s="186">
        <v>4</v>
      </c>
      <c r="L12" s="184">
        <v>17</v>
      </c>
      <c r="M12" s="83">
        <v>1</v>
      </c>
      <c r="N12" s="83">
        <f t="shared" si="0"/>
        <v>16</v>
      </c>
      <c r="O12" s="84" t="str">
        <f t="shared" si="1"/>
        <v>Reha(16)</v>
      </c>
      <c r="P12" s="208" t="s">
        <v>610</v>
      </c>
    </row>
    <row r="13" spans="1:16" ht="67.5">
      <c r="A13" s="174"/>
      <c r="B13" s="178" t="s">
        <v>370</v>
      </c>
      <c r="C13" s="190" t="s">
        <v>371</v>
      </c>
      <c r="D13" s="194">
        <v>2</v>
      </c>
      <c r="E13" s="195"/>
      <c r="F13" s="190" t="s">
        <v>353</v>
      </c>
      <c r="G13" s="191" t="s">
        <v>372</v>
      </c>
      <c r="H13" s="190" t="s">
        <v>512</v>
      </c>
      <c r="I13" s="185" t="s">
        <v>107</v>
      </c>
      <c r="J13" s="193" t="s">
        <v>540</v>
      </c>
      <c r="K13" s="85">
        <v>1</v>
      </c>
      <c r="L13" s="185">
        <v>6</v>
      </c>
      <c r="M13" s="86">
        <v>0</v>
      </c>
      <c r="N13" s="86">
        <f t="shared" si="0"/>
        <v>6</v>
      </c>
      <c r="O13" s="87" t="str">
        <f t="shared" si="1"/>
        <v>Nuclear(6)</v>
      </c>
      <c r="P13" s="176" t="s">
        <v>615</v>
      </c>
    </row>
    <row r="14" spans="1:16">
      <c r="A14" s="174"/>
      <c r="B14" s="178" t="s">
        <v>373</v>
      </c>
      <c r="C14" s="190" t="s">
        <v>374</v>
      </c>
      <c r="D14" s="194">
        <v>2</v>
      </c>
      <c r="E14" s="195"/>
      <c r="F14" s="190" t="s">
        <v>353</v>
      </c>
      <c r="G14" s="191" t="s">
        <v>375</v>
      </c>
      <c r="H14" s="190" t="s">
        <v>513</v>
      </c>
      <c r="I14" s="185" t="s">
        <v>108</v>
      </c>
      <c r="J14" s="193" t="s">
        <v>542</v>
      </c>
      <c r="K14" s="85">
        <v>6</v>
      </c>
      <c r="L14" s="185">
        <v>6</v>
      </c>
      <c r="M14" s="86">
        <v>1</v>
      </c>
      <c r="N14" s="86">
        <f t="shared" si="0"/>
        <v>5</v>
      </c>
      <c r="O14" s="87" t="str">
        <f t="shared" si="1"/>
        <v>Radiation(5)</v>
      </c>
      <c r="P14" s="208" t="s">
        <v>574</v>
      </c>
    </row>
    <row r="15" spans="1:16" ht="17.25" customHeight="1">
      <c r="A15" s="174"/>
      <c r="B15" s="178" t="s">
        <v>376</v>
      </c>
      <c r="C15" s="190" t="s">
        <v>377</v>
      </c>
      <c r="D15" s="194">
        <v>2</v>
      </c>
      <c r="E15" s="195"/>
      <c r="F15" s="190" t="s">
        <v>353</v>
      </c>
      <c r="G15" s="191" t="s">
        <v>378</v>
      </c>
      <c r="H15" s="190" t="s">
        <v>514</v>
      </c>
      <c r="I15" s="185" t="s">
        <v>591</v>
      </c>
      <c r="J15" s="193" t="s">
        <v>543</v>
      </c>
      <c r="K15" s="85">
        <v>4</v>
      </c>
      <c r="L15" s="185">
        <v>4</v>
      </c>
      <c r="M15" s="86">
        <v>3</v>
      </c>
      <c r="N15" s="86">
        <f t="shared" si="0"/>
        <v>1</v>
      </c>
      <c r="O15" s="87" t="str">
        <f t="shared" si="1"/>
        <v>APatho(1)</v>
      </c>
      <c r="P15" s="176" t="s">
        <v>611</v>
      </c>
    </row>
    <row r="16" spans="1:16">
      <c r="A16" s="174"/>
      <c r="B16" s="178" t="s">
        <v>379</v>
      </c>
      <c r="C16" s="178" t="s">
        <v>380</v>
      </c>
      <c r="D16" s="179">
        <v>2</v>
      </c>
      <c r="E16" s="192"/>
      <c r="F16" s="178" t="s">
        <v>353</v>
      </c>
      <c r="G16" s="174" t="s">
        <v>381</v>
      </c>
      <c r="H16" s="178" t="s">
        <v>515</v>
      </c>
      <c r="I16" s="177" t="s">
        <v>112</v>
      </c>
      <c r="J16" s="189" t="s">
        <v>655</v>
      </c>
      <c r="K16" s="186">
        <v>4</v>
      </c>
      <c r="L16" s="184">
        <v>17</v>
      </c>
      <c r="M16" s="83">
        <v>11</v>
      </c>
      <c r="N16" s="83">
        <f t="shared" si="0"/>
        <v>6</v>
      </c>
      <c r="O16" s="84" t="str">
        <f t="shared" si="1"/>
        <v>ICU(6)</v>
      </c>
      <c r="P16" s="176" t="s">
        <v>573</v>
      </c>
    </row>
    <row r="17" spans="1:16">
      <c r="A17" s="174"/>
      <c r="B17" s="178" t="s">
        <v>382</v>
      </c>
      <c r="C17" s="178" t="s">
        <v>383</v>
      </c>
      <c r="D17" s="179">
        <v>2</v>
      </c>
      <c r="E17" s="192"/>
      <c r="F17" s="178" t="s">
        <v>353</v>
      </c>
      <c r="G17" s="174" t="s">
        <v>384</v>
      </c>
      <c r="H17" s="178" t="s">
        <v>516</v>
      </c>
      <c r="I17" s="177" t="s">
        <v>636</v>
      </c>
      <c r="J17" s="189" t="s">
        <v>656</v>
      </c>
      <c r="K17" s="187">
        <v>3</v>
      </c>
      <c r="L17" s="209">
        <v>20</v>
      </c>
      <c r="M17" s="83">
        <v>14</v>
      </c>
      <c r="N17" s="83">
        <f t="shared" si="0"/>
        <v>6</v>
      </c>
      <c r="O17" s="84" t="str">
        <f t="shared" si="1"/>
        <v>Image(6)</v>
      </c>
      <c r="P17" s="176" t="s">
        <v>613</v>
      </c>
    </row>
    <row r="18" spans="1:16" ht="30.75" customHeight="1">
      <c r="A18" s="174"/>
      <c r="B18" s="183"/>
      <c r="C18" s="183" t="s">
        <v>523</v>
      </c>
      <c r="D18" s="179">
        <v>2</v>
      </c>
      <c r="E18" s="192"/>
      <c r="F18" s="183" t="s">
        <v>505</v>
      </c>
      <c r="G18" s="175" t="s">
        <v>558</v>
      </c>
      <c r="H18" s="183" t="s">
        <v>517</v>
      </c>
      <c r="I18" s="177" t="s">
        <v>557</v>
      </c>
      <c r="J18" s="189" t="s">
        <v>657</v>
      </c>
      <c r="K18" s="187">
        <v>2</v>
      </c>
      <c r="L18" s="184">
        <v>17</v>
      </c>
      <c r="M18" s="83">
        <v>12</v>
      </c>
      <c r="N18" s="83">
        <f t="shared" si="0"/>
        <v>5</v>
      </c>
      <c r="O18" s="84" t="str">
        <f t="shared" si="1"/>
        <v>Oncology(5)</v>
      </c>
      <c r="P18" s="176" t="s">
        <v>608</v>
      </c>
    </row>
    <row r="19" spans="1:16">
      <c r="A19" s="174"/>
      <c r="B19" s="183"/>
      <c r="C19" s="183" t="s">
        <v>524</v>
      </c>
      <c r="D19" s="179">
        <v>2</v>
      </c>
      <c r="E19" s="192"/>
      <c r="F19" s="178" t="s">
        <v>505</v>
      </c>
      <c r="G19" s="89" t="s">
        <v>386</v>
      </c>
      <c r="H19" s="183" t="s">
        <v>518</v>
      </c>
      <c r="I19" s="180" t="s">
        <v>546</v>
      </c>
      <c r="J19" s="189" t="s">
        <v>541</v>
      </c>
      <c r="K19" s="188">
        <v>16</v>
      </c>
      <c r="L19" s="182">
        <v>16</v>
      </c>
      <c r="M19" s="83">
        <v>14</v>
      </c>
      <c r="N19" s="83">
        <f t="shared" si="0"/>
        <v>2</v>
      </c>
      <c r="O19" s="84" t="str">
        <f t="shared" si="1"/>
        <v>ad_IM(2)</v>
      </c>
      <c r="P19" s="181" t="s">
        <v>609</v>
      </c>
    </row>
    <row r="20" spans="1:16">
      <c r="A20" s="174"/>
      <c r="B20" s="183"/>
      <c r="C20" s="178" t="s">
        <v>525</v>
      </c>
      <c r="D20" s="179">
        <v>2</v>
      </c>
      <c r="E20" s="192"/>
      <c r="F20" s="178" t="s">
        <v>353</v>
      </c>
      <c r="G20" s="91" t="s">
        <v>387</v>
      </c>
      <c r="H20" s="178"/>
      <c r="I20" s="177" t="s">
        <v>547</v>
      </c>
      <c r="J20" s="189" t="s">
        <v>534</v>
      </c>
      <c r="K20" s="186">
        <v>17</v>
      </c>
      <c r="L20" s="184">
        <v>17</v>
      </c>
      <c r="M20" s="83">
        <v>14</v>
      </c>
      <c r="N20" s="83">
        <f t="shared" si="0"/>
        <v>3</v>
      </c>
      <c r="O20" s="84" t="str">
        <f t="shared" si="1"/>
        <v>ad_Sur(3)</v>
      </c>
      <c r="P20" s="176"/>
    </row>
    <row r="21" spans="1:16" ht="41.25" customHeight="1">
      <c r="A21" s="174"/>
      <c r="B21" s="178"/>
      <c r="C21" s="178" t="s">
        <v>526</v>
      </c>
      <c r="D21" s="179">
        <v>2</v>
      </c>
      <c r="E21" s="192"/>
      <c r="F21" s="178" t="s">
        <v>353</v>
      </c>
      <c r="G21" s="174" t="s">
        <v>388</v>
      </c>
      <c r="H21" s="178" t="s">
        <v>519</v>
      </c>
      <c r="I21" s="177" t="s">
        <v>699</v>
      </c>
      <c r="J21" s="189" t="s">
        <v>544</v>
      </c>
      <c r="K21" s="186">
        <v>3</v>
      </c>
      <c r="L21" s="184">
        <v>17</v>
      </c>
      <c r="M21" s="83">
        <v>9</v>
      </c>
      <c r="N21" s="83">
        <f t="shared" si="0"/>
        <v>8</v>
      </c>
      <c r="O21" s="84" t="str">
        <f t="shared" si="1"/>
        <v>Ortho(8)</v>
      </c>
      <c r="P21" s="176" t="s">
        <v>614</v>
      </c>
    </row>
    <row r="22" spans="1:16" ht="27">
      <c r="A22" s="174"/>
      <c r="B22" s="178"/>
      <c r="C22" s="178" t="s">
        <v>527</v>
      </c>
      <c r="D22" s="179">
        <v>2</v>
      </c>
      <c r="E22" s="192"/>
      <c r="F22" s="178" t="s">
        <v>353</v>
      </c>
      <c r="G22" s="174" t="s">
        <v>389</v>
      </c>
      <c r="H22" s="178" t="s">
        <v>520</v>
      </c>
      <c r="I22" s="177" t="s">
        <v>701</v>
      </c>
      <c r="J22" s="189" t="s">
        <v>658</v>
      </c>
      <c r="K22" s="186">
        <v>3</v>
      </c>
      <c r="L22" s="209">
        <v>10</v>
      </c>
      <c r="M22" s="83">
        <v>6</v>
      </c>
      <c r="N22" s="83">
        <f t="shared" si="0"/>
        <v>4</v>
      </c>
      <c r="O22" s="84" t="str">
        <f t="shared" si="1"/>
        <v>PS(4)</v>
      </c>
      <c r="P22" s="176" t="s">
        <v>575</v>
      </c>
    </row>
    <row r="23" spans="1:16" ht="27">
      <c r="A23" s="174"/>
      <c r="B23" s="178"/>
      <c r="C23" s="178" t="s">
        <v>528</v>
      </c>
      <c r="D23" s="179">
        <v>2</v>
      </c>
      <c r="E23" s="192"/>
      <c r="F23" s="178" t="s">
        <v>353</v>
      </c>
      <c r="G23" s="189" t="s">
        <v>390</v>
      </c>
      <c r="H23" s="178" t="s">
        <v>521</v>
      </c>
      <c r="I23" s="177" t="s">
        <v>663</v>
      </c>
      <c r="J23" s="189" t="s">
        <v>659</v>
      </c>
      <c r="K23" s="186">
        <v>3</v>
      </c>
      <c r="L23" s="209">
        <v>14</v>
      </c>
      <c r="M23" s="83">
        <v>11</v>
      </c>
      <c r="N23" s="83">
        <f t="shared" si="0"/>
        <v>3</v>
      </c>
      <c r="O23" s="84" t="str">
        <f t="shared" si="1"/>
        <v>ad_Fam(3)</v>
      </c>
      <c r="P23" s="176" t="s">
        <v>618</v>
      </c>
    </row>
    <row r="24" spans="1:16">
      <c r="A24" s="174"/>
      <c r="B24" s="178"/>
      <c r="C24" s="178" t="s">
        <v>533</v>
      </c>
      <c r="D24" s="179">
        <v>2</v>
      </c>
      <c r="E24" s="192"/>
      <c r="F24" s="178" t="s">
        <v>353</v>
      </c>
      <c r="G24" s="189" t="s">
        <v>529</v>
      </c>
      <c r="H24" s="178" t="s">
        <v>522</v>
      </c>
      <c r="I24" s="177" t="s">
        <v>661</v>
      </c>
      <c r="J24" s="177" t="s">
        <v>660</v>
      </c>
      <c r="K24" s="186">
        <v>2</v>
      </c>
      <c r="L24" s="184">
        <v>4</v>
      </c>
      <c r="M24" s="83">
        <v>4</v>
      </c>
      <c r="N24" s="83">
        <f>L24-M24</f>
        <v>0</v>
      </c>
      <c r="O24" s="84" t="str">
        <f t="shared" si="1"/>
        <v>ad_CV(0)</v>
      </c>
      <c r="P24" s="176" t="s">
        <v>619</v>
      </c>
    </row>
    <row r="25" spans="1:16">
      <c r="D25" s="4"/>
      <c r="E25" s="4"/>
      <c r="K25" s="92" t="s">
        <v>391</v>
      </c>
      <c r="L25" s="93">
        <f>SUM(L7:L24)</f>
        <v>237</v>
      </c>
      <c r="M25" s="93">
        <f>SUM(M7:M24)</f>
        <v>141</v>
      </c>
      <c r="N25" s="93">
        <f>SUM(N7:N24)</f>
        <v>96</v>
      </c>
      <c r="O25" s="93"/>
      <c r="P25" s="94"/>
    </row>
    <row r="26" spans="1:16">
      <c r="J26" s="98" t="s">
        <v>551</v>
      </c>
      <c r="K26" s="98"/>
      <c r="L26" s="96">
        <f>SUMIF(L7:L23,"&gt;=40",L7:L23)</f>
        <v>0</v>
      </c>
      <c r="P26" s="97"/>
    </row>
    <row r="27" spans="1:16">
      <c r="J27" s="98" t="s">
        <v>550</v>
      </c>
      <c r="L27" s="5">
        <f>L25-L26</f>
        <v>237</v>
      </c>
      <c r="O27" s="4" t="s">
        <v>616</v>
      </c>
      <c r="P27" s="97"/>
    </row>
    <row r="28" spans="1:16">
      <c r="A28" s="99" t="s">
        <v>392</v>
      </c>
    </row>
    <row r="29" spans="1:16">
      <c r="A29" s="88" t="s">
        <v>393</v>
      </c>
      <c r="B29" s="537"/>
      <c r="C29" s="540" t="s">
        <v>394</v>
      </c>
      <c r="D29" s="543">
        <v>2</v>
      </c>
      <c r="E29" s="544"/>
      <c r="F29" s="534" t="s">
        <v>139</v>
      </c>
      <c r="G29" s="534" t="s">
        <v>395</v>
      </c>
      <c r="H29" s="534" t="s">
        <v>396</v>
      </c>
      <c r="I29" s="177" t="s">
        <v>588</v>
      </c>
      <c r="J29" s="90" t="s">
        <v>569</v>
      </c>
      <c r="K29" s="188">
        <v>4</v>
      </c>
      <c r="L29" s="182">
        <v>4</v>
      </c>
      <c r="M29" s="84"/>
      <c r="N29" s="84">
        <f>L29-M29</f>
        <v>4</v>
      </c>
      <c r="O29" s="84" t="str">
        <f>I29&amp;"("&amp;N29&amp;")"</f>
        <v>ad_Im (Inf)(4)</v>
      </c>
      <c r="P29" s="549" t="s">
        <v>574</v>
      </c>
    </row>
    <row r="30" spans="1:16" ht="27">
      <c r="A30" s="88" t="s">
        <v>397</v>
      </c>
      <c r="B30" s="538"/>
      <c r="C30" s="541"/>
      <c r="D30" s="545"/>
      <c r="E30" s="546"/>
      <c r="F30" s="535"/>
      <c r="G30" s="535"/>
      <c r="H30" s="535"/>
      <c r="I30" s="177" t="s">
        <v>589</v>
      </c>
      <c r="J30" s="90" t="s">
        <v>570</v>
      </c>
      <c r="K30" s="88">
        <v>8</v>
      </c>
      <c r="L30" s="180">
        <v>8</v>
      </c>
      <c r="M30" s="84"/>
      <c r="N30" s="84">
        <f>L30-M30</f>
        <v>8</v>
      </c>
      <c r="O30" s="84" t="str">
        <f>I30&amp;"("&amp;N30&amp;")"</f>
        <v>ad_Im (Meta)(8)</v>
      </c>
      <c r="P30" s="550"/>
    </row>
    <row r="31" spans="1:16" ht="27">
      <c r="A31" s="88" t="s">
        <v>398</v>
      </c>
      <c r="B31" s="539"/>
      <c r="C31" s="542"/>
      <c r="D31" s="547"/>
      <c r="E31" s="548"/>
      <c r="F31" s="536"/>
      <c r="G31" s="536"/>
      <c r="H31" s="536"/>
      <c r="I31" s="177" t="s">
        <v>590</v>
      </c>
      <c r="J31" s="90" t="s">
        <v>571</v>
      </c>
      <c r="K31" s="88">
        <v>4</v>
      </c>
      <c r="L31" s="180">
        <v>4</v>
      </c>
      <c r="M31" s="84"/>
      <c r="N31" s="84">
        <f>L31-M31</f>
        <v>4</v>
      </c>
      <c r="O31" s="84" t="str">
        <f>I31&amp;"("&amp;N31&amp;")"</f>
        <v>ad_Im(AIR)(4)</v>
      </c>
      <c r="P31" s="551"/>
    </row>
    <row r="32" spans="1:16">
      <c r="A32" s="88" t="s">
        <v>399</v>
      </c>
      <c r="B32" s="557"/>
      <c r="C32" s="560" t="s">
        <v>400</v>
      </c>
      <c r="D32" s="556">
        <v>2</v>
      </c>
      <c r="E32" s="556"/>
      <c r="F32" s="556" t="s">
        <v>385</v>
      </c>
      <c r="G32" s="534" t="s">
        <v>387</v>
      </c>
      <c r="H32" s="534"/>
      <c r="I32" s="177" t="s">
        <v>576</v>
      </c>
      <c r="J32" s="82" t="s">
        <v>564</v>
      </c>
      <c r="K32" s="81">
        <v>2</v>
      </c>
      <c r="L32" s="177">
        <v>2</v>
      </c>
      <c r="M32" s="84"/>
      <c r="N32" s="84">
        <f t="shared" ref="N32:N38" si="2">L32-M32</f>
        <v>2</v>
      </c>
      <c r="O32" s="84" t="str">
        <f t="shared" ref="O32:O38" si="3">I32&amp;"("&amp;N32&amp;")"</f>
        <v>ad_Sur (GU)(2)</v>
      </c>
      <c r="P32" s="549"/>
    </row>
    <row r="33" spans="1:16">
      <c r="A33" s="88" t="s">
        <v>401</v>
      </c>
      <c r="B33" s="558"/>
      <c r="C33" s="560"/>
      <c r="D33" s="556"/>
      <c r="E33" s="556"/>
      <c r="F33" s="556"/>
      <c r="G33" s="535"/>
      <c r="H33" s="535"/>
      <c r="I33" s="177" t="s">
        <v>578</v>
      </c>
      <c r="J33" s="177" t="s">
        <v>565</v>
      </c>
      <c r="K33" s="81">
        <v>4</v>
      </c>
      <c r="L33" s="177">
        <v>4</v>
      </c>
      <c r="M33" s="84"/>
      <c r="N33" s="84">
        <f t="shared" si="2"/>
        <v>4</v>
      </c>
      <c r="O33" s="84" t="str">
        <f t="shared" si="3"/>
        <v>ad_Sur (GS)(4)</v>
      </c>
      <c r="P33" s="550"/>
    </row>
    <row r="34" spans="1:16">
      <c r="A34" s="88" t="s">
        <v>402</v>
      </c>
      <c r="B34" s="558"/>
      <c r="C34" s="560"/>
      <c r="D34" s="556"/>
      <c r="E34" s="556"/>
      <c r="F34" s="556"/>
      <c r="G34" s="535"/>
      <c r="H34" s="535"/>
      <c r="I34" s="177" t="s">
        <v>580</v>
      </c>
      <c r="J34" s="177" t="s">
        <v>566</v>
      </c>
      <c r="K34" s="81">
        <v>2</v>
      </c>
      <c r="L34" s="177">
        <v>2</v>
      </c>
      <c r="M34" s="84"/>
      <c r="N34" s="84">
        <f t="shared" si="2"/>
        <v>2</v>
      </c>
      <c r="O34" s="84" t="str">
        <f t="shared" si="3"/>
        <v>ad_Sur (NS)(2)</v>
      </c>
      <c r="P34" s="550"/>
    </row>
    <row r="35" spans="1:16">
      <c r="A35" s="88" t="s">
        <v>403</v>
      </c>
      <c r="B35" s="558"/>
      <c r="C35" s="560"/>
      <c r="D35" s="556"/>
      <c r="E35" s="556"/>
      <c r="F35" s="556"/>
      <c r="G35" s="535"/>
      <c r="H35" s="535"/>
      <c r="I35" s="177" t="s">
        <v>581</v>
      </c>
      <c r="J35" s="177" t="s">
        <v>552</v>
      </c>
      <c r="K35" s="81">
        <v>3</v>
      </c>
      <c r="L35" s="177">
        <v>3</v>
      </c>
      <c r="M35" s="84"/>
      <c r="N35" s="84">
        <f t="shared" si="2"/>
        <v>3</v>
      </c>
      <c r="O35" s="84" t="str">
        <f t="shared" si="3"/>
        <v>ad_Sur (Peds)(3)</v>
      </c>
      <c r="P35" s="550"/>
    </row>
    <row r="36" spans="1:16">
      <c r="A36" s="88" t="s">
        <v>404</v>
      </c>
      <c r="B36" s="558"/>
      <c r="C36" s="560"/>
      <c r="D36" s="556"/>
      <c r="E36" s="556"/>
      <c r="F36" s="556"/>
      <c r="G36" s="535"/>
      <c r="H36" s="535"/>
      <c r="I36" s="177" t="s">
        <v>583</v>
      </c>
      <c r="J36" s="177" t="s">
        <v>572</v>
      </c>
      <c r="K36" s="81">
        <v>2</v>
      </c>
      <c r="L36" s="177">
        <v>2</v>
      </c>
      <c r="M36" s="84"/>
      <c r="N36" s="84">
        <f t="shared" si="2"/>
        <v>2</v>
      </c>
      <c r="O36" s="84" t="str">
        <f t="shared" si="3"/>
        <v>ad_Sur (CRS)(2)</v>
      </c>
      <c r="P36" s="550"/>
    </row>
    <row r="37" spans="1:16">
      <c r="A37" s="88" t="s">
        <v>405</v>
      </c>
      <c r="B37" s="558"/>
      <c r="C37" s="560"/>
      <c r="D37" s="556"/>
      <c r="E37" s="556"/>
      <c r="F37" s="556"/>
      <c r="G37" s="535"/>
      <c r="H37" s="535"/>
      <c r="I37" s="177" t="s">
        <v>585</v>
      </c>
      <c r="J37" s="176" t="s">
        <v>553</v>
      </c>
      <c r="K37" s="81">
        <v>2</v>
      </c>
      <c r="L37" s="177">
        <v>2</v>
      </c>
      <c r="M37" s="84"/>
      <c r="N37" s="84">
        <f t="shared" si="2"/>
        <v>2</v>
      </c>
      <c r="O37" s="84" t="str">
        <f t="shared" si="3"/>
        <v>ad_Sur (CVS)(2)</v>
      </c>
      <c r="P37" s="550"/>
    </row>
    <row r="38" spans="1:16">
      <c r="A38" s="88" t="s">
        <v>406</v>
      </c>
      <c r="B38" s="559"/>
      <c r="C38" s="560"/>
      <c r="D38" s="556"/>
      <c r="E38" s="556"/>
      <c r="F38" s="556"/>
      <c r="G38" s="536"/>
      <c r="H38" s="536"/>
      <c r="I38" s="177" t="s">
        <v>586</v>
      </c>
      <c r="J38" s="176" t="s">
        <v>568</v>
      </c>
      <c r="K38" s="81">
        <v>2</v>
      </c>
      <c r="L38" s="177">
        <v>2</v>
      </c>
      <c r="M38" s="84"/>
      <c r="N38" s="84">
        <f t="shared" si="2"/>
        <v>2</v>
      </c>
      <c r="O38" s="84" t="str">
        <f t="shared" si="3"/>
        <v>ad_Sur (CS)(2)</v>
      </c>
      <c r="P38" s="551"/>
    </row>
    <row r="40" spans="1:16">
      <c r="I40" s="106"/>
      <c r="J40" s="106"/>
      <c r="K40" s="106"/>
    </row>
    <row r="41" spans="1:16">
      <c r="I41" s="106"/>
      <c r="J41" s="107"/>
      <c r="K41" s="106"/>
    </row>
    <row r="42" spans="1:16">
      <c r="I42" s="106"/>
      <c r="J42" s="107"/>
      <c r="K42" s="106"/>
    </row>
    <row r="43" spans="1:16">
      <c r="I43" s="106"/>
      <c r="J43" s="107"/>
      <c r="K43" s="106"/>
    </row>
    <row r="44" spans="1:16">
      <c r="I44" s="106"/>
      <c r="J44" s="106"/>
      <c r="K44" s="106"/>
    </row>
    <row r="45" spans="1:16">
      <c r="I45" s="106"/>
      <c r="J45" s="106"/>
      <c r="K45" s="106"/>
    </row>
    <row r="46" spans="1:16">
      <c r="I46" s="106"/>
      <c r="J46" s="106"/>
      <c r="K46" s="106"/>
    </row>
  </sheetData>
  <mergeCells count="22">
    <mergeCell ref="P29:P31"/>
    <mergeCell ref="P32:P38"/>
    <mergeCell ref="A1:C1"/>
    <mergeCell ref="D1:F1"/>
    <mergeCell ref="K1:L1"/>
    <mergeCell ref="A3:A6"/>
    <mergeCell ref="D3:E3"/>
    <mergeCell ref="D4:E4"/>
    <mergeCell ref="D5:E5"/>
    <mergeCell ref="D6:E6"/>
    <mergeCell ref="G32:G38"/>
    <mergeCell ref="H32:H38"/>
    <mergeCell ref="B32:B38"/>
    <mergeCell ref="C32:C38"/>
    <mergeCell ref="D32:E38"/>
    <mergeCell ref="F32:F38"/>
    <mergeCell ref="H29:H31"/>
    <mergeCell ref="B29:B31"/>
    <mergeCell ref="C29:C31"/>
    <mergeCell ref="D29:E31"/>
    <mergeCell ref="F29:F31"/>
    <mergeCell ref="G29:G31"/>
  </mergeCells>
  <phoneticPr fontId="16" type="noConversion"/>
  <pageMargins left="0.23622047244094491" right="0.23622047244094491" top="0.43307086614173229" bottom="0.51181102362204722" header="0.31496062992125984" footer="0.31496062992125984"/>
  <pageSetup paperSize="9" scale="86" fitToHeight="0" orientation="portrait" blackAndWhite="1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E502B58-D216-4907-9CF2-72C1701055EB}">
            <xm:f>NOT(ISERROR(SEARCH($I$13:$I$15+$I$13,I3)))</xm:f>
            <xm:f>$I$13:$I$15+$I$13</xm:f>
            <x14:dxf>
              <fill>
                <patternFill>
                  <bgColor theme="0" tint="-0.24994659260841701"/>
                </patternFill>
              </fill>
            </x14:dxf>
          </x14:cfRule>
          <xm:sqref>I3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43" zoomScale="85" zoomScaleNormal="85" workbookViewId="0">
      <selection activeCell="I55" sqref="I55"/>
    </sheetView>
  </sheetViews>
  <sheetFormatPr defaultColWidth="8.875" defaultRowHeight="16.5"/>
  <cols>
    <col min="1" max="1" width="6.875" style="4" customWidth="1"/>
    <col min="2" max="2" width="8.5" style="4" bestFit="1" customWidth="1"/>
    <col min="3" max="3" width="19.375" style="4" bestFit="1" customWidth="1"/>
    <col min="4" max="4" width="4.5" style="4" bestFit="1" customWidth="1"/>
    <col min="5" max="5" width="3.5" style="4" bestFit="1" customWidth="1"/>
    <col min="6" max="6" width="7.5" style="4" customWidth="1"/>
    <col min="7" max="7" width="11.5" style="4" customWidth="1"/>
    <col min="8" max="8" width="10" style="4" customWidth="1"/>
    <col min="9" max="9" width="23.5" style="4" customWidth="1"/>
    <col min="10" max="10" width="9.875" style="4" customWidth="1"/>
    <col min="11" max="11" width="52.25" style="327" customWidth="1"/>
    <col min="12" max="12" width="9.25" style="4" customWidth="1"/>
    <col min="13" max="13" width="9.75" style="4" customWidth="1"/>
    <col min="14" max="14" width="11.25" style="4" customWidth="1"/>
    <col min="15" max="15" width="7.25" style="4" bestFit="1" customWidth="1"/>
    <col min="16" max="16" width="5.875" style="4" customWidth="1"/>
    <col min="17" max="17" width="54.25" style="4" customWidth="1"/>
    <col min="18" max="16384" width="8.875" style="4"/>
  </cols>
  <sheetData>
    <row r="1" spans="1:17" ht="28.15" customHeight="1" thickTop="1" thickBot="1">
      <c r="A1" s="562" t="s">
        <v>714</v>
      </c>
      <c r="B1" s="563"/>
      <c r="C1" s="564"/>
      <c r="D1" s="562">
        <v>40</v>
      </c>
      <c r="E1" s="563"/>
      <c r="F1" s="564"/>
      <c r="G1" s="269"/>
      <c r="H1" s="270"/>
      <c r="I1" s="271"/>
      <c r="J1" s="272"/>
      <c r="K1" s="271"/>
      <c r="L1" s="272"/>
      <c r="M1" s="446" t="s">
        <v>953</v>
      </c>
      <c r="N1" s="272">
        <f>SUM(N7:N24)</f>
        <v>257</v>
      </c>
      <c r="O1" s="273" t="s">
        <v>715</v>
      </c>
      <c r="P1" s="273" t="s">
        <v>715</v>
      </c>
      <c r="Q1" s="5">
        <f>22*10</f>
        <v>220</v>
      </c>
    </row>
    <row r="2" spans="1:17" ht="27">
      <c r="A2" s="274"/>
      <c r="B2" s="274" t="s">
        <v>327</v>
      </c>
      <c r="C2" s="275" t="s">
        <v>328</v>
      </c>
      <c r="D2" s="274" t="s">
        <v>329</v>
      </c>
      <c r="E2" s="274" t="s">
        <v>330</v>
      </c>
      <c r="F2" s="276" t="s">
        <v>331</v>
      </c>
      <c r="G2" s="275" t="s">
        <v>716</v>
      </c>
      <c r="H2" s="277" t="s">
        <v>717</v>
      </c>
      <c r="I2" s="277" t="s">
        <v>718</v>
      </c>
      <c r="J2" s="278" t="s">
        <v>719</v>
      </c>
      <c r="K2" s="277" t="s">
        <v>720</v>
      </c>
      <c r="L2" s="274" t="s">
        <v>336</v>
      </c>
      <c r="M2" s="274" t="s">
        <v>951</v>
      </c>
      <c r="N2" s="274" t="s">
        <v>721</v>
      </c>
      <c r="O2" s="274" t="s">
        <v>722</v>
      </c>
      <c r="P2" s="274" t="s">
        <v>723</v>
      </c>
      <c r="Q2" s="274" t="s">
        <v>906</v>
      </c>
    </row>
    <row r="3" spans="1:17" ht="27">
      <c r="A3" s="556" t="s">
        <v>341</v>
      </c>
      <c r="B3" s="178" t="s">
        <v>342</v>
      </c>
      <c r="C3" s="268" t="s">
        <v>343</v>
      </c>
      <c r="D3" s="561">
        <v>4</v>
      </c>
      <c r="E3" s="561"/>
      <c r="F3" s="279" t="s">
        <v>724</v>
      </c>
      <c r="G3" s="280" t="s">
        <v>921</v>
      </c>
      <c r="H3" s="378" t="s">
        <v>129</v>
      </c>
      <c r="I3" s="281" t="s">
        <v>726</v>
      </c>
      <c r="J3" s="282" t="s">
        <v>727</v>
      </c>
      <c r="K3" s="281" t="s">
        <v>728</v>
      </c>
      <c r="L3" s="282">
        <v>8</v>
      </c>
      <c r="M3" s="282">
        <v>17</v>
      </c>
      <c r="N3" s="444">
        <v>22</v>
      </c>
      <c r="O3" s="282"/>
      <c r="P3" s="282"/>
      <c r="Q3" s="379"/>
    </row>
    <row r="4" spans="1:17">
      <c r="A4" s="556"/>
      <c r="B4" s="178" t="s">
        <v>345</v>
      </c>
      <c r="C4" s="268" t="s">
        <v>729</v>
      </c>
      <c r="D4" s="561">
        <v>4</v>
      </c>
      <c r="E4" s="561"/>
      <c r="F4" s="279" t="s">
        <v>344</v>
      </c>
      <c r="G4" s="280" t="s">
        <v>730</v>
      </c>
      <c r="H4" s="378" t="s">
        <v>130</v>
      </c>
      <c r="I4" s="281" t="s">
        <v>731</v>
      </c>
      <c r="J4" s="282" t="s">
        <v>727</v>
      </c>
      <c r="K4" s="281" t="s">
        <v>732</v>
      </c>
      <c r="L4" s="282">
        <v>4</v>
      </c>
      <c r="M4" s="282">
        <v>17</v>
      </c>
      <c r="N4" s="444">
        <v>22</v>
      </c>
      <c r="O4" s="282"/>
      <c r="P4" s="282"/>
      <c r="Q4" s="379"/>
    </row>
    <row r="5" spans="1:17" ht="27">
      <c r="A5" s="556"/>
      <c r="B5" s="178" t="s">
        <v>347</v>
      </c>
      <c r="C5" s="268" t="s">
        <v>733</v>
      </c>
      <c r="D5" s="561">
        <v>4</v>
      </c>
      <c r="E5" s="561"/>
      <c r="F5" s="279" t="s">
        <v>724</v>
      </c>
      <c r="G5" s="280" t="s">
        <v>734</v>
      </c>
      <c r="H5" s="378" t="s">
        <v>131</v>
      </c>
      <c r="I5" s="281" t="s">
        <v>735</v>
      </c>
      <c r="J5" s="282" t="s">
        <v>727</v>
      </c>
      <c r="K5" s="281" t="s">
        <v>736</v>
      </c>
      <c r="L5" s="282">
        <v>8</v>
      </c>
      <c r="M5" s="282">
        <v>17</v>
      </c>
      <c r="N5" s="444">
        <v>22</v>
      </c>
      <c r="O5" s="282"/>
      <c r="P5" s="282"/>
      <c r="Q5" s="379"/>
    </row>
    <row r="6" spans="1:17">
      <c r="A6" s="556"/>
      <c r="B6" s="178" t="s">
        <v>349</v>
      </c>
      <c r="C6" s="268" t="s">
        <v>350</v>
      </c>
      <c r="D6" s="561">
        <v>4</v>
      </c>
      <c r="E6" s="561"/>
      <c r="F6" s="279" t="s">
        <v>344</v>
      </c>
      <c r="G6" s="280" t="s">
        <v>737</v>
      </c>
      <c r="H6" s="378" t="s">
        <v>132</v>
      </c>
      <c r="I6" s="281" t="s">
        <v>918</v>
      </c>
      <c r="J6" s="282" t="s">
        <v>727</v>
      </c>
      <c r="K6" s="281" t="s">
        <v>738</v>
      </c>
      <c r="L6" s="282">
        <v>4</v>
      </c>
      <c r="M6" s="282">
        <v>17</v>
      </c>
      <c r="N6" s="444">
        <v>22</v>
      </c>
      <c r="O6" s="282"/>
      <c r="P6" s="282"/>
      <c r="Q6" s="379"/>
    </row>
    <row r="7" spans="1:17" ht="27">
      <c r="A7" s="283" t="s">
        <v>739</v>
      </c>
      <c r="B7" s="282" t="s">
        <v>351</v>
      </c>
      <c r="C7" s="280" t="s">
        <v>352</v>
      </c>
      <c r="D7" s="561">
        <v>1</v>
      </c>
      <c r="E7" s="561"/>
      <c r="F7" s="322" t="s">
        <v>740</v>
      </c>
      <c r="G7" s="280" t="s">
        <v>741</v>
      </c>
      <c r="H7" s="280" t="s">
        <v>101</v>
      </c>
      <c r="I7" s="281" t="s">
        <v>742</v>
      </c>
      <c r="J7" s="282" t="s">
        <v>727</v>
      </c>
      <c r="K7" s="281" t="s">
        <v>743</v>
      </c>
      <c r="L7" s="445">
        <v>2</v>
      </c>
      <c r="M7" s="445">
        <v>12</v>
      </c>
      <c r="N7" s="443">
        <v>20</v>
      </c>
      <c r="O7" s="282"/>
      <c r="P7" s="282"/>
      <c r="Q7" s="176" t="s">
        <v>948</v>
      </c>
    </row>
    <row r="8" spans="1:17">
      <c r="A8" s="283" t="s">
        <v>739</v>
      </c>
      <c r="B8" s="282" t="s">
        <v>355</v>
      </c>
      <c r="C8" s="280" t="s">
        <v>356</v>
      </c>
      <c r="D8" s="561">
        <v>1</v>
      </c>
      <c r="E8" s="561"/>
      <c r="F8" s="322" t="s">
        <v>740</v>
      </c>
      <c r="G8" s="280" t="s">
        <v>744</v>
      </c>
      <c r="H8" s="280" t="s">
        <v>102</v>
      </c>
      <c r="I8" s="281" t="s">
        <v>745</v>
      </c>
      <c r="J8" s="282" t="s">
        <v>727</v>
      </c>
      <c r="K8" s="281" t="s">
        <v>746</v>
      </c>
      <c r="L8" s="282">
        <v>2</v>
      </c>
      <c r="M8" s="282">
        <v>6</v>
      </c>
      <c r="N8" s="444">
        <v>8</v>
      </c>
      <c r="O8" s="282"/>
      <c r="P8" s="282"/>
      <c r="Q8" s="176" t="s">
        <v>617</v>
      </c>
    </row>
    <row r="9" spans="1:17">
      <c r="A9" s="283" t="s">
        <v>747</v>
      </c>
      <c r="B9" s="282" t="s">
        <v>358</v>
      </c>
      <c r="C9" s="280" t="s">
        <v>359</v>
      </c>
      <c r="D9" s="561">
        <v>1</v>
      </c>
      <c r="E9" s="561"/>
      <c r="F9" s="322" t="s">
        <v>740</v>
      </c>
      <c r="G9" s="280" t="s">
        <v>748</v>
      </c>
      <c r="H9" s="280" t="s">
        <v>103</v>
      </c>
      <c r="I9" s="281" t="s">
        <v>749</v>
      </c>
      <c r="J9" s="282" t="s">
        <v>727</v>
      </c>
      <c r="K9" s="281" t="s">
        <v>750</v>
      </c>
      <c r="L9" s="445">
        <v>3</v>
      </c>
      <c r="M9" s="445">
        <v>28</v>
      </c>
      <c r="N9" s="443">
        <v>22</v>
      </c>
      <c r="O9" s="282"/>
      <c r="P9" s="282"/>
      <c r="Q9" s="176" t="s">
        <v>574</v>
      </c>
    </row>
    <row r="10" spans="1:17">
      <c r="A10" s="283" t="s">
        <v>747</v>
      </c>
      <c r="B10" s="282" t="s">
        <v>361</v>
      </c>
      <c r="C10" s="280" t="s">
        <v>362</v>
      </c>
      <c r="D10" s="561">
        <v>1</v>
      </c>
      <c r="E10" s="561"/>
      <c r="F10" s="322" t="s">
        <v>751</v>
      </c>
      <c r="G10" s="280" t="s">
        <v>752</v>
      </c>
      <c r="H10" s="280" t="s">
        <v>104</v>
      </c>
      <c r="I10" s="281" t="s">
        <v>753</v>
      </c>
      <c r="J10" s="282" t="s">
        <v>727</v>
      </c>
      <c r="K10" s="281" t="s">
        <v>754</v>
      </c>
      <c r="L10" s="445">
        <v>10</v>
      </c>
      <c r="M10" s="445">
        <v>10</v>
      </c>
      <c r="N10" s="443">
        <v>13</v>
      </c>
      <c r="O10" s="282"/>
      <c r="P10" s="282"/>
      <c r="Q10" s="176" t="s">
        <v>574</v>
      </c>
    </row>
    <row r="11" spans="1:17">
      <c r="A11" s="283" t="s">
        <v>747</v>
      </c>
      <c r="B11" s="282" t="s">
        <v>364</v>
      </c>
      <c r="C11" s="280" t="s">
        <v>365</v>
      </c>
      <c r="D11" s="561">
        <v>1</v>
      </c>
      <c r="E11" s="561"/>
      <c r="F11" s="322" t="s">
        <v>740</v>
      </c>
      <c r="G11" s="280" t="s">
        <v>755</v>
      </c>
      <c r="H11" s="280" t="s">
        <v>105</v>
      </c>
      <c r="I11" s="281" t="s">
        <v>756</v>
      </c>
      <c r="J11" s="282" t="s">
        <v>727</v>
      </c>
      <c r="K11" s="281" t="s">
        <v>757</v>
      </c>
      <c r="L11" s="445">
        <v>2</v>
      </c>
      <c r="M11" s="445">
        <v>16</v>
      </c>
      <c r="N11" s="443">
        <v>22</v>
      </c>
      <c r="O11" s="282"/>
      <c r="P11" s="282"/>
      <c r="Q11" s="208" t="s">
        <v>946</v>
      </c>
    </row>
    <row r="12" spans="1:17">
      <c r="A12" s="283" t="s">
        <v>739</v>
      </c>
      <c r="B12" s="282" t="s">
        <v>367</v>
      </c>
      <c r="C12" s="280" t="s">
        <v>368</v>
      </c>
      <c r="D12" s="561">
        <v>1</v>
      </c>
      <c r="E12" s="561"/>
      <c r="F12" s="322" t="s">
        <v>740</v>
      </c>
      <c r="G12" s="280" t="s">
        <v>922</v>
      </c>
      <c r="H12" s="280" t="s">
        <v>106</v>
      </c>
      <c r="I12" s="281" t="s">
        <v>759</v>
      </c>
      <c r="J12" s="282" t="s">
        <v>727</v>
      </c>
      <c r="K12" s="281" t="s">
        <v>760</v>
      </c>
      <c r="L12" s="445">
        <v>0</v>
      </c>
      <c r="M12" s="445">
        <v>17</v>
      </c>
      <c r="N12" s="443">
        <v>0</v>
      </c>
      <c r="O12" s="282"/>
      <c r="P12" s="282"/>
      <c r="Q12" s="208" t="s">
        <v>950</v>
      </c>
    </row>
    <row r="13" spans="1:17" ht="40.5">
      <c r="A13" s="283" t="s">
        <v>747</v>
      </c>
      <c r="B13" s="282" t="s">
        <v>370</v>
      </c>
      <c r="C13" s="280" t="s">
        <v>371</v>
      </c>
      <c r="D13" s="561">
        <v>1</v>
      </c>
      <c r="E13" s="561"/>
      <c r="F13" s="322" t="s">
        <v>751</v>
      </c>
      <c r="G13" s="280" t="s">
        <v>761</v>
      </c>
      <c r="H13" s="280" t="s">
        <v>107</v>
      </c>
      <c r="I13" s="281" t="s">
        <v>762</v>
      </c>
      <c r="J13" s="282" t="s">
        <v>727</v>
      </c>
      <c r="K13" s="281" t="s">
        <v>763</v>
      </c>
      <c r="L13" s="282">
        <v>1</v>
      </c>
      <c r="M13" s="282">
        <v>6</v>
      </c>
      <c r="N13" s="444">
        <v>6</v>
      </c>
      <c r="O13" s="282"/>
      <c r="P13" s="282"/>
      <c r="Q13" s="176" t="s">
        <v>615</v>
      </c>
    </row>
    <row r="14" spans="1:17" ht="27">
      <c r="A14" s="283" t="s">
        <v>747</v>
      </c>
      <c r="B14" s="282" t="s">
        <v>373</v>
      </c>
      <c r="C14" s="280" t="s">
        <v>374</v>
      </c>
      <c r="D14" s="561">
        <v>1</v>
      </c>
      <c r="E14" s="561"/>
      <c r="F14" s="322" t="s">
        <v>751</v>
      </c>
      <c r="G14" s="280" t="s">
        <v>764</v>
      </c>
      <c r="H14" s="280" t="s">
        <v>108</v>
      </c>
      <c r="I14" s="281" t="s">
        <v>765</v>
      </c>
      <c r="J14" s="282" t="s">
        <v>727</v>
      </c>
      <c r="K14" s="281" t="s">
        <v>766</v>
      </c>
      <c r="L14" s="445">
        <v>6</v>
      </c>
      <c r="M14" s="445">
        <v>6</v>
      </c>
      <c r="N14" s="443">
        <v>6</v>
      </c>
      <c r="O14" s="282"/>
      <c r="P14" s="282"/>
      <c r="Q14" s="208" t="s">
        <v>574</v>
      </c>
    </row>
    <row r="15" spans="1:17" ht="27">
      <c r="A15" s="283" t="s">
        <v>747</v>
      </c>
      <c r="B15" s="282" t="s">
        <v>376</v>
      </c>
      <c r="C15" s="280" t="s">
        <v>377</v>
      </c>
      <c r="D15" s="561">
        <v>1</v>
      </c>
      <c r="E15" s="561"/>
      <c r="F15" s="322" t="s">
        <v>751</v>
      </c>
      <c r="G15" s="280" t="s">
        <v>767</v>
      </c>
      <c r="H15" s="280" t="s">
        <v>110</v>
      </c>
      <c r="I15" s="281" t="s">
        <v>768</v>
      </c>
      <c r="J15" s="282" t="s">
        <v>727</v>
      </c>
      <c r="K15" s="281" t="s">
        <v>769</v>
      </c>
      <c r="L15" s="445">
        <v>6</v>
      </c>
      <c r="M15" s="445">
        <v>4</v>
      </c>
      <c r="N15" s="443">
        <v>6</v>
      </c>
      <c r="O15" s="282"/>
      <c r="P15" s="282"/>
      <c r="Q15" s="176"/>
    </row>
    <row r="16" spans="1:17">
      <c r="A16" s="283" t="s">
        <v>739</v>
      </c>
      <c r="B16" s="282" t="s">
        <v>379</v>
      </c>
      <c r="C16" s="280" t="s">
        <v>380</v>
      </c>
      <c r="D16" s="561">
        <v>1</v>
      </c>
      <c r="E16" s="561"/>
      <c r="F16" s="322" t="s">
        <v>751</v>
      </c>
      <c r="G16" s="280" t="s">
        <v>770</v>
      </c>
      <c r="H16" s="280" t="s">
        <v>112</v>
      </c>
      <c r="I16" s="281" t="s">
        <v>771</v>
      </c>
      <c r="J16" s="282" t="s">
        <v>727</v>
      </c>
      <c r="K16" s="281" t="s">
        <v>772</v>
      </c>
      <c r="L16" s="445">
        <v>4</v>
      </c>
      <c r="M16" s="445">
        <v>17</v>
      </c>
      <c r="N16" s="443">
        <v>22</v>
      </c>
      <c r="O16" s="282"/>
      <c r="P16" s="282"/>
      <c r="Q16" s="176" t="s">
        <v>947</v>
      </c>
    </row>
    <row r="17" spans="1:17">
      <c r="A17" s="283" t="s">
        <v>747</v>
      </c>
      <c r="B17" s="282" t="s">
        <v>382</v>
      </c>
      <c r="C17" s="280" t="s">
        <v>383</v>
      </c>
      <c r="D17" s="561">
        <v>1</v>
      </c>
      <c r="E17" s="561"/>
      <c r="F17" s="322" t="s">
        <v>740</v>
      </c>
      <c r="G17" s="280" t="s">
        <v>773</v>
      </c>
      <c r="H17" s="280" t="s">
        <v>774</v>
      </c>
      <c r="I17" s="281" t="s">
        <v>775</v>
      </c>
      <c r="J17" s="282" t="s">
        <v>727</v>
      </c>
      <c r="K17" s="281" t="s">
        <v>776</v>
      </c>
      <c r="L17" s="282">
        <v>3</v>
      </c>
      <c r="M17" s="282">
        <v>20</v>
      </c>
      <c r="N17" s="444">
        <v>22</v>
      </c>
      <c r="O17" s="282"/>
      <c r="P17" s="282"/>
      <c r="Q17" s="176" t="s">
        <v>613</v>
      </c>
    </row>
    <row r="18" spans="1:17" ht="27">
      <c r="A18" s="283" t="s">
        <v>747</v>
      </c>
      <c r="B18" s="282"/>
      <c r="C18" s="280" t="s">
        <v>777</v>
      </c>
      <c r="D18" s="561">
        <v>1</v>
      </c>
      <c r="E18" s="561"/>
      <c r="F18" s="322" t="s">
        <v>353</v>
      </c>
      <c r="G18" s="280" t="s">
        <v>778</v>
      </c>
      <c r="H18" s="280" t="s">
        <v>304</v>
      </c>
      <c r="I18" s="281" t="s">
        <v>779</v>
      </c>
      <c r="J18" s="282" t="s">
        <v>727</v>
      </c>
      <c r="K18" s="281" t="s">
        <v>780</v>
      </c>
      <c r="L18" s="445">
        <v>4</v>
      </c>
      <c r="M18" s="445">
        <v>17</v>
      </c>
      <c r="N18" s="443">
        <v>22</v>
      </c>
      <c r="O18" s="282"/>
      <c r="P18" s="282"/>
      <c r="Q18" s="176"/>
    </row>
    <row r="19" spans="1:17">
      <c r="A19" s="283" t="s">
        <v>747</v>
      </c>
      <c r="B19" s="282"/>
      <c r="C19" s="280" t="s">
        <v>781</v>
      </c>
      <c r="D19" s="561">
        <v>1</v>
      </c>
      <c r="E19" s="561"/>
      <c r="F19" s="322" t="s">
        <v>353</v>
      </c>
      <c r="G19" s="280" t="s">
        <v>782</v>
      </c>
      <c r="H19" s="280" t="s">
        <v>113</v>
      </c>
      <c r="I19" s="281" t="s">
        <v>783</v>
      </c>
      <c r="J19" s="282" t="s">
        <v>784</v>
      </c>
      <c r="K19" s="281" t="s">
        <v>785</v>
      </c>
      <c r="L19" s="445">
        <v>3</v>
      </c>
      <c r="M19" s="445">
        <v>16</v>
      </c>
      <c r="N19" s="443">
        <v>16</v>
      </c>
      <c r="O19" s="282"/>
      <c r="P19" s="282"/>
      <c r="Q19" s="181"/>
    </row>
    <row r="20" spans="1:17">
      <c r="A20" s="283" t="s">
        <v>747</v>
      </c>
      <c r="B20" s="282"/>
      <c r="C20" s="280" t="s">
        <v>786</v>
      </c>
      <c r="D20" s="561">
        <v>1</v>
      </c>
      <c r="E20" s="561"/>
      <c r="F20" s="322" t="s">
        <v>353</v>
      </c>
      <c r="G20" s="280" t="s">
        <v>787</v>
      </c>
      <c r="H20" s="280" t="s">
        <v>114</v>
      </c>
      <c r="I20" s="281" t="s">
        <v>788</v>
      </c>
      <c r="J20" s="282" t="s">
        <v>784</v>
      </c>
      <c r="K20" s="281" t="s">
        <v>789</v>
      </c>
      <c r="L20" s="445">
        <v>2</v>
      </c>
      <c r="M20" s="445">
        <v>17</v>
      </c>
      <c r="N20" s="443">
        <v>22</v>
      </c>
      <c r="O20" s="282"/>
      <c r="P20" s="282"/>
      <c r="Q20" s="176"/>
    </row>
    <row r="21" spans="1:17">
      <c r="A21" s="283" t="s">
        <v>739</v>
      </c>
      <c r="B21" s="282"/>
      <c r="C21" s="280" t="s">
        <v>790</v>
      </c>
      <c r="D21" s="561">
        <v>1</v>
      </c>
      <c r="E21" s="561"/>
      <c r="F21" s="322" t="s">
        <v>353</v>
      </c>
      <c r="G21" s="280" t="s">
        <v>791</v>
      </c>
      <c r="H21" s="280" t="s">
        <v>698</v>
      </c>
      <c r="I21" s="281" t="s">
        <v>792</v>
      </c>
      <c r="J21" s="282" t="s">
        <v>727</v>
      </c>
      <c r="K21" s="281" t="s">
        <v>793</v>
      </c>
      <c r="L21" s="445">
        <v>3</v>
      </c>
      <c r="M21" s="445">
        <v>17</v>
      </c>
      <c r="N21" s="443">
        <v>16</v>
      </c>
      <c r="O21" s="282"/>
      <c r="P21" s="282"/>
      <c r="Q21" s="176" t="s">
        <v>945</v>
      </c>
    </row>
    <row r="22" spans="1:17" ht="27">
      <c r="A22" s="283" t="s">
        <v>747</v>
      </c>
      <c r="B22" s="282"/>
      <c r="C22" s="280" t="s">
        <v>794</v>
      </c>
      <c r="D22" s="561">
        <v>1</v>
      </c>
      <c r="E22" s="561"/>
      <c r="F22" s="322" t="s">
        <v>353</v>
      </c>
      <c r="G22" s="280" t="s">
        <v>795</v>
      </c>
      <c r="H22" s="280" t="s">
        <v>700</v>
      </c>
      <c r="I22" s="281" t="s">
        <v>796</v>
      </c>
      <c r="J22" s="282" t="s">
        <v>727</v>
      </c>
      <c r="K22" s="281" t="s">
        <v>797</v>
      </c>
      <c r="L22" s="445">
        <v>2</v>
      </c>
      <c r="M22" s="445">
        <v>10</v>
      </c>
      <c r="N22" s="443">
        <v>11</v>
      </c>
      <c r="O22" s="282"/>
      <c r="P22" s="282"/>
      <c r="Q22" s="176" t="s">
        <v>949</v>
      </c>
    </row>
    <row r="23" spans="1:17">
      <c r="A23" s="283" t="s">
        <v>747</v>
      </c>
      <c r="B23" s="282"/>
      <c r="C23" s="280" t="s">
        <v>798</v>
      </c>
      <c r="D23" s="561">
        <v>1</v>
      </c>
      <c r="E23" s="561"/>
      <c r="F23" s="322" t="s">
        <v>353</v>
      </c>
      <c r="G23" s="280" t="s">
        <v>799</v>
      </c>
      <c r="H23" s="280" t="s">
        <v>800</v>
      </c>
      <c r="I23" s="281" t="s">
        <v>801</v>
      </c>
      <c r="J23" s="282" t="s">
        <v>727</v>
      </c>
      <c r="K23" s="281" t="s">
        <v>802</v>
      </c>
      <c r="L23" s="282">
        <v>3</v>
      </c>
      <c r="M23" s="282">
        <v>14</v>
      </c>
      <c r="N23" s="444">
        <v>19</v>
      </c>
      <c r="O23" s="282"/>
      <c r="P23" s="282"/>
      <c r="Q23" s="176"/>
    </row>
    <row r="24" spans="1:17">
      <c r="A24" s="283" t="s">
        <v>747</v>
      </c>
      <c r="B24" s="282"/>
      <c r="C24" s="280" t="s">
        <v>803</v>
      </c>
      <c r="D24" s="561">
        <v>1</v>
      </c>
      <c r="E24" s="561"/>
      <c r="F24" s="322" t="s">
        <v>353</v>
      </c>
      <c r="G24" s="280" t="s">
        <v>804</v>
      </c>
      <c r="H24" s="280" t="s">
        <v>621</v>
      </c>
      <c r="I24" s="281" t="s">
        <v>805</v>
      </c>
      <c r="J24" s="282" t="s">
        <v>727</v>
      </c>
      <c r="K24" s="281" t="s">
        <v>806</v>
      </c>
      <c r="L24" s="445">
        <v>4</v>
      </c>
      <c r="M24" s="445">
        <v>4</v>
      </c>
      <c r="N24" s="443">
        <v>4</v>
      </c>
      <c r="O24" s="282"/>
      <c r="P24" s="282"/>
      <c r="Q24" s="176" t="s">
        <v>619</v>
      </c>
    </row>
    <row r="25" spans="1:17">
      <c r="A25" s="284"/>
      <c r="B25" s="287"/>
      <c r="C25" s="285"/>
      <c r="D25" s="565"/>
      <c r="E25" s="565"/>
      <c r="F25" s="323"/>
      <c r="G25" s="285"/>
      <c r="H25" s="285"/>
      <c r="I25" s="286"/>
      <c r="J25" s="287"/>
      <c r="K25" s="286"/>
      <c r="L25" s="287"/>
      <c r="M25" s="287"/>
      <c r="N25" s="442"/>
      <c r="O25" s="287"/>
      <c r="P25" s="287"/>
    </row>
    <row r="26" spans="1:17">
      <c r="A26" s="288" t="s">
        <v>807</v>
      </c>
      <c r="B26" s="287"/>
      <c r="C26" s="285"/>
      <c r="D26" s="565"/>
      <c r="E26" s="565"/>
      <c r="F26" s="323"/>
      <c r="G26" s="285"/>
      <c r="H26" s="285"/>
      <c r="I26" s="286"/>
      <c r="J26" s="287"/>
      <c r="K26" s="286"/>
      <c r="L26" s="287"/>
      <c r="M26" s="287"/>
      <c r="N26" s="442"/>
      <c r="O26" s="287"/>
      <c r="P26" s="287"/>
    </row>
    <row r="27" spans="1:17">
      <c r="A27" s="566" t="s">
        <v>808</v>
      </c>
      <c r="B27" s="566" t="s">
        <v>809</v>
      </c>
      <c r="C27" s="566" t="s">
        <v>809</v>
      </c>
      <c r="D27" s="561">
        <v>1</v>
      </c>
      <c r="E27" s="561"/>
      <c r="F27" s="570" t="s">
        <v>810</v>
      </c>
      <c r="G27" s="280" t="s">
        <v>811</v>
      </c>
      <c r="H27" s="180" t="s">
        <v>812</v>
      </c>
      <c r="I27" s="281" t="s">
        <v>813</v>
      </c>
      <c r="J27" s="282" t="s">
        <v>814</v>
      </c>
      <c r="K27" s="90" t="s">
        <v>569</v>
      </c>
      <c r="L27" s="289">
        <v>4</v>
      </c>
      <c r="M27" s="290">
        <v>4</v>
      </c>
      <c r="N27" s="441"/>
      <c r="O27" s="282"/>
      <c r="P27" s="282"/>
    </row>
    <row r="28" spans="1:17">
      <c r="A28" s="566"/>
      <c r="B28" s="566"/>
      <c r="C28" s="566"/>
      <c r="D28" s="561"/>
      <c r="E28" s="561"/>
      <c r="F28" s="570"/>
      <c r="G28" s="280"/>
      <c r="H28" s="180" t="s">
        <v>815</v>
      </c>
      <c r="I28" s="281" t="s">
        <v>816</v>
      </c>
      <c r="J28" s="282" t="s">
        <v>814</v>
      </c>
      <c r="K28" s="90" t="s">
        <v>570</v>
      </c>
      <c r="L28" s="291">
        <v>8</v>
      </c>
      <c r="M28" s="292">
        <v>8</v>
      </c>
      <c r="N28" s="441"/>
      <c r="O28" s="282"/>
      <c r="P28" s="282"/>
    </row>
    <row r="29" spans="1:17" ht="27">
      <c r="A29" s="566"/>
      <c r="B29" s="566"/>
      <c r="C29" s="566"/>
      <c r="D29" s="561"/>
      <c r="E29" s="561"/>
      <c r="F29" s="570"/>
      <c r="G29" s="280" t="s">
        <v>817</v>
      </c>
      <c r="H29" s="180" t="s">
        <v>818</v>
      </c>
      <c r="I29" s="281" t="s">
        <v>819</v>
      </c>
      <c r="J29" s="282" t="s">
        <v>814</v>
      </c>
      <c r="K29" s="90" t="s">
        <v>820</v>
      </c>
      <c r="L29" s="291">
        <v>4</v>
      </c>
      <c r="M29" s="292">
        <v>4</v>
      </c>
      <c r="N29" s="441"/>
      <c r="O29" s="282"/>
      <c r="P29" s="282"/>
    </row>
    <row r="30" spans="1:17">
      <c r="A30" s="566" t="s">
        <v>821</v>
      </c>
      <c r="B30" s="570" t="s">
        <v>821</v>
      </c>
      <c r="C30" s="570" t="s">
        <v>821</v>
      </c>
      <c r="D30" s="561">
        <v>1</v>
      </c>
      <c r="E30" s="561"/>
      <c r="F30" s="571" t="s">
        <v>822</v>
      </c>
      <c r="G30" s="279" t="s">
        <v>823</v>
      </c>
      <c r="H30" s="180" t="s">
        <v>824</v>
      </c>
      <c r="I30" s="281" t="s">
        <v>825</v>
      </c>
      <c r="J30" s="282" t="s">
        <v>814</v>
      </c>
      <c r="K30" s="90" t="s">
        <v>826</v>
      </c>
      <c r="L30" s="291">
        <v>2</v>
      </c>
      <c r="M30" s="292">
        <v>2</v>
      </c>
      <c r="N30" s="441"/>
      <c r="O30" s="282"/>
      <c r="P30" s="282"/>
    </row>
    <row r="31" spans="1:17">
      <c r="A31" s="566"/>
      <c r="B31" s="570"/>
      <c r="C31" s="570"/>
      <c r="D31" s="561"/>
      <c r="E31" s="561"/>
      <c r="F31" s="571"/>
      <c r="G31" s="279" t="s">
        <v>827</v>
      </c>
      <c r="H31" s="180" t="s">
        <v>828</v>
      </c>
      <c r="I31" s="281" t="s">
        <v>829</v>
      </c>
      <c r="J31" s="282" t="s">
        <v>814</v>
      </c>
      <c r="K31" s="181" t="s">
        <v>830</v>
      </c>
      <c r="L31" s="291">
        <v>4</v>
      </c>
      <c r="M31" s="292">
        <v>4</v>
      </c>
      <c r="N31" s="441"/>
      <c r="O31" s="282"/>
      <c r="P31" s="282"/>
    </row>
    <row r="32" spans="1:17">
      <c r="A32" s="566"/>
      <c r="B32" s="570"/>
      <c r="C32" s="570"/>
      <c r="D32" s="561"/>
      <c r="E32" s="561"/>
      <c r="F32" s="571"/>
      <c r="G32" s="279" t="s">
        <v>831</v>
      </c>
      <c r="H32" s="180" t="s">
        <v>832</v>
      </c>
      <c r="I32" s="281" t="s">
        <v>833</v>
      </c>
      <c r="J32" s="282" t="s">
        <v>814</v>
      </c>
      <c r="K32" s="181" t="s">
        <v>834</v>
      </c>
      <c r="L32" s="291">
        <v>2</v>
      </c>
      <c r="M32" s="292">
        <v>2</v>
      </c>
      <c r="N32" s="441"/>
      <c r="O32" s="282"/>
      <c r="P32" s="282"/>
    </row>
    <row r="33" spans="1:16">
      <c r="A33" s="566"/>
      <c r="B33" s="570"/>
      <c r="C33" s="570"/>
      <c r="D33" s="561"/>
      <c r="E33" s="561"/>
      <c r="F33" s="571"/>
      <c r="G33" s="279" t="s">
        <v>835</v>
      </c>
      <c r="H33" s="180" t="s">
        <v>836</v>
      </c>
      <c r="I33" s="281" t="s">
        <v>837</v>
      </c>
      <c r="J33" s="282" t="s">
        <v>814</v>
      </c>
      <c r="K33" s="181" t="s">
        <v>838</v>
      </c>
      <c r="L33" s="291">
        <v>3</v>
      </c>
      <c r="M33" s="292">
        <v>3</v>
      </c>
      <c r="N33" s="441"/>
      <c r="O33" s="282"/>
      <c r="P33" s="282"/>
    </row>
    <row r="34" spans="1:16" ht="27">
      <c r="A34" s="566"/>
      <c r="B34" s="570"/>
      <c r="C34" s="570"/>
      <c r="D34" s="561"/>
      <c r="E34" s="561"/>
      <c r="F34" s="571"/>
      <c r="G34" s="279" t="s">
        <v>839</v>
      </c>
      <c r="H34" s="180" t="s">
        <v>840</v>
      </c>
      <c r="I34" s="281" t="s">
        <v>841</v>
      </c>
      <c r="J34" s="282" t="s">
        <v>814</v>
      </c>
      <c r="K34" s="181" t="s">
        <v>572</v>
      </c>
      <c r="L34" s="291">
        <v>2</v>
      </c>
      <c r="M34" s="292">
        <v>2</v>
      </c>
      <c r="N34" s="441"/>
      <c r="O34" s="282"/>
      <c r="P34" s="282"/>
    </row>
    <row r="35" spans="1:16" ht="27">
      <c r="A35" s="566"/>
      <c r="B35" s="570"/>
      <c r="C35" s="570"/>
      <c r="D35" s="561"/>
      <c r="E35" s="561"/>
      <c r="F35" s="571"/>
      <c r="G35" s="279" t="s">
        <v>842</v>
      </c>
      <c r="H35" s="180" t="s">
        <v>843</v>
      </c>
      <c r="I35" s="281" t="s">
        <v>844</v>
      </c>
      <c r="J35" s="282" t="s">
        <v>814</v>
      </c>
      <c r="K35" s="181" t="s">
        <v>845</v>
      </c>
      <c r="L35" s="291">
        <v>2</v>
      </c>
      <c r="M35" s="292">
        <v>2</v>
      </c>
      <c r="N35" s="441"/>
      <c r="O35" s="282"/>
      <c r="P35" s="282"/>
    </row>
    <row r="36" spans="1:16">
      <c r="A36" s="566"/>
      <c r="B36" s="570"/>
      <c r="C36" s="570"/>
      <c r="D36" s="561"/>
      <c r="E36" s="561"/>
      <c r="F36" s="571"/>
      <c r="G36" s="279" t="s">
        <v>846</v>
      </c>
      <c r="H36" s="180" t="s">
        <v>586</v>
      </c>
      <c r="I36" s="281" t="s">
        <v>847</v>
      </c>
      <c r="J36" s="282" t="s">
        <v>814</v>
      </c>
      <c r="K36" s="181" t="s">
        <v>848</v>
      </c>
      <c r="L36" s="291">
        <v>2</v>
      </c>
      <c r="M36" s="292">
        <v>2</v>
      </c>
      <c r="N36" s="441"/>
      <c r="O36" s="282"/>
      <c r="P36" s="282"/>
    </row>
    <row r="37" spans="1:16">
      <c r="A37" s="293"/>
      <c r="B37" s="294"/>
      <c r="C37" s="294"/>
      <c r="D37" s="295"/>
      <c r="E37" s="295"/>
      <c r="F37" s="296"/>
      <c r="G37" s="297"/>
      <c r="H37" s="298"/>
      <c r="I37" s="299"/>
      <c r="J37" s="300"/>
      <c r="K37" s="324"/>
      <c r="L37" s="325"/>
      <c r="M37" s="326"/>
      <c r="N37" s="300"/>
      <c r="O37" s="300"/>
      <c r="P37" s="300"/>
    </row>
    <row r="38" spans="1:16">
      <c r="A38" s="293"/>
      <c r="B38" s="294"/>
      <c r="C38" s="294"/>
      <c r="D38" s="295"/>
      <c r="E38" s="295"/>
      <c r="F38" s="296"/>
      <c r="G38" s="297"/>
      <c r="H38" s="298"/>
      <c r="I38" s="299"/>
      <c r="J38" s="300"/>
      <c r="K38" s="324"/>
      <c r="L38" s="325"/>
      <c r="M38" s="326"/>
      <c r="N38" s="300"/>
      <c r="O38" s="300"/>
      <c r="P38" s="300"/>
    </row>
    <row r="39" spans="1:16" ht="17.25" thickBot="1">
      <c r="A39" s="567" t="s">
        <v>849</v>
      </c>
      <c r="B39" s="567"/>
      <c r="C39" s="567"/>
      <c r="D39" s="567"/>
      <c r="E39" s="567"/>
      <c r="F39" s="567"/>
      <c r="G39" s="567"/>
      <c r="H39" s="567"/>
      <c r="I39" s="567"/>
      <c r="J39" s="567"/>
      <c r="K39" s="567"/>
      <c r="L39" s="567"/>
      <c r="M39" s="567"/>
      <c r="N39" s="567"/>
      <c r="O39" s="567"/>
      <c r="P39" s="567"/>
    </row>
    <row r="40" spans="1:16" ht="27">
      <c r="A40" s="301"/>
      <c r="B40" s="302" t="s">
        <v>327</v>
      </c>
      <c r="C40" s="303" t="s">
        <v>328</v>
      </c>
      <c r="D40" s="568" t="s">
        <v>850</v>
      </c>
      <c r="E40" s="569"/>
      <c r="F40" s="304" t="s">
        <v>331</v>
      </c>
      <c r="G40" s="303"/>
      <c r="H40" s="305" t="s">
        <v>717</v>
      </c>
      <c r="I40" s="305" t="s">
        <v>718</v>
      </c>
      <c r="J40" s="306" t="s">
        <v>719</v>
      </c>
      <c r="K40" s="305" t="s">
        <v>851</v>
      </c>
      <c r="L40" s="302" t="s">
        <v>852</v>
      </c>
      <c r="M40" s="302" t="s">
        <v>853</v>
      </c>
      <c r="N40" s="302" t="s">
        <v>721</v>
      </c>
      <c r="O40" s="302" t="s">
        <v>722</v>
      </c>
      <c r="P40" s="302" t="s">
        <v>723</v>
      </c>
    </row>
    <row r="41" spans="1:16">
      <c r="A41" s="307" t="s">
        <v>854</v>
      </c>
      <c r="B41" s="307"/>
      <c r="C41" s="308"/>
      <c r="D41" s="308"/>
      <c r="E41" s="307"/>
      <c r="F41" s="307"/>
      <c r="G41" s="308"/>
      <c r="H41" s="307" t="s">
        <v>855</v>
      </c>
      <c r="I41" s="309"/>
      <c r="J41" s="310" t="s">
        <v>727</v>
      </c>
      <c r="K41" s="309" t="s">
        <v>856</v>
      </c>
      <c r="L41" s="310"/>
      <c r="M41" s="310"/>
      <c r="N41" s="307"/>
      <c r="O41" s="307"/>
      <c r="P41" s="307"/>
    </row>
    <row r="42" spans="1:16" ht="27">
      <c r="A42" s="311" t="s">
        <v>854</v>
      </c>
      <c r="B42" s="311" t="s">
        <v>342</v>
      </c>
      <c r="C42" s="312" t="s">
        <v>343</v>
      </c>
      <c r="D42" s="312" t="s">
        <v>857</v>
      </c>
      <c r="E42" s="311"/>
      <c r="F42" s="311" t="s">
        <v>858</v>
      </c>
      <c r="G42" s="312" t="s">
        <v>725</v>
      </c>
      <c r="H42" s="311" t="s">
        <v>859</v>
      </c>
      <c r="I42" s="313" t="s">
        <v>726</v>
      </c>
      <c r="J42" s="314" t="s">
        <v>860</v>
      </c>
      <c r="K42" s="313" t="s">
        <v>728</v>
      </c>
      <c r="L42" s="314"/>
      <c r="M42" s="314"/>
      <c r="N42" s="311"/>
      <c r="O42" s="311"/>
      <c r="P42" s="311"/>
    </row>
    <row r="43" spans="1:16">
      <c r="A43" s="311" t="s">
        <v>854</v>
      </c>
      <c r="B43" s="311" t="s">
        <v>345</v>
      </c>
      <c r="C43" s="312" t="s">
        <v>861</v>
      </c>
      <c r="D43" s="312" t="s">
        <v>862</v>
      </c>
      <c r="E43" s="311"/>
      <c r="F43" s="311" t="s">
        <v>858</v>
      </c>
      <c r="G43" s="312" t="s">
        <v>730</v>
      </c>
      <c r="H43" s="311" t="s">
        <v>863</v>
      </c>
      <c r="I43" s="313" t="s">
        <v>731</v>
      </c>
      <c r="J43" s="314" t="s">
        <v>860</v>
      </c>
      <c r="K43" s="313" t="s">
        <v>864</v>
      </c>
      <c r="L43" s="314"/>
      <c r="M43" s="314"/>
      <c r="N43" s="311"/>
      <c r="O43" s="311"/>
      <c r="P43" s="311"/>
    </row>
    <row r="44" spans="1:16" ht="27">
      <c r="A44" s="311" t="s">
        <v>854</v>
      </c>
      <c r="B44" s="311" t="s">
        <v>347</v>
      </c>
      <c r="C44" s="312" t="s">
        <v>865</v>
      </c>
      <c r="D44" s="312" t="s">
        <v>857</v>
      </c>
      <c r="E44" s="311"/>
      <c r="F44" s="311" t="s">
        <v>858</v>
      </c>
      <c r="G44" s="312" t="s">
        <v>734</v>
      </c>
      <c r="H44" s="311" t="s">
        <v>866</v>
      </c>
      <c r="I44" s="313" t="s">
        <v>735</v>
      </c>
      <c r="J44" s="314" t="s">
        <v>860</v>
      </c>
      <c r="K44" s="313" t="s">
        <v>867</v>
      </c>
      <c r="L44" s="314"/>
      <c r="M44" s="314"/>
      <c r="N44" s="311"/>
      <c r="O44" s="311"/>
      <c r="P44" s="311"/>
    </row>
    <row r="45" spans="1:16">
      <c r="A45" s="311" t="s">
        <v>854</v>
      </c>
      <c r="B45" s="311" t="s">
        <v>349</v>
      </c>
      <c r="C45" s="312" t="s">
        <v>350</v>
      </c>
      <c r="D45" s="312" t="s">
        <v>862</v>
      </c>
      <c r="E45" s="311"/>
      <c r="F45" s="311" t="s">
        <v>858</v>
      </c>
      <c r="G45" s="312" t="s">
        <v>737</v>
      </c>
      <c r="H45" s="311" t="s">
        <v>868</v>
      </c>
      <c r="I45" s="281" t="s">
        <v>918</v>
      </c>
      <c r="J45" s="314" t="s">
        <v>860</v>
      </c>
      <c r="K45" s="313" t="s">
        <v>869</v>
      </c>
      <c r="L45" s="314"/>
      <c r="M45" s="314"/>
      <c r="N45" s="311"/>
      <c r="O45" s="311"/>
      <c r="P45" s="311"/>
    </row>
    <row r="46" spans="1:16">
      <c r="A46" s="307" t="s">
        <v>740</v>
      </c>
      <c r="B46" s="307"/>
      <c r="C46" s="308"/>
      <c r="D46" s="308"/>
      <c r="E46" s="307"/>
      <c r="F46" s="307"/>
      <c r="G46" s="308"/>
      <c r="H46" s="307" t="s">
        <v>870</v>
      </c>
      <c r="I46" s="309"/>
      <c r="J46" s="310" t="s">
        <v>727</v>
      </c>
      <c r="K46" s="309" t="s">
        <v>871</v>
      </c>
      <c r="L46" s="310"/>
      <c r="M46" s="310"/>
      <c r="N46" s="307"/>
      <c r="O46" s="307"/>
      <c r="P46" s="307"/>
    </row>
    <row r="47" spans="1:16">
      <c r="A47" s="311" t="s">
        <v>751</v>
      </c>
      <c r="B47" s="311" t="s">
        <v>351</v>
      </c>
      <c r="C47" s="312" t="s">
        <v>352</v>
      </c>
      <c r="D47" s="312" t="s">
        <v>872</v>
      </c>
      <c r="E47" s="311"/>
      <c r="F47" s="311" t="s">
        <v>751</v>
      </c>
      <c r="G47" s="312" t="s">
        <v>741</v>
      </c>
      <c r="H47" s="311" t="s">
        <v>101</v>
      </c>
      <c r="I47" s="313" t="s">
        <v>742</v>
      </c>
      <c r="J47" s="314" t="s">
        <v>727</v>
      </c>
      <c r="K47" s="313" t="s">
        <v>743</v>
      </c>
      <c r="L47" s="314"/>
      <c r="M47" s="314"/>
      <c r="N47" s="311"/>
      <c r="O47" s="311"/>
      <c r="P47" s="311"/>
    </row>
    <row r="48" spans="1:16">
      <c r="A48" s="311" t="s">
        <v>751</v>
      </c>
      <c r="B48" s="311" t="s">
        <v>355</v>
      </c>
      <c r="C48" s="312" t="s">
        <v>356</v>
      </c>
      <c r="D48" s="312" t="s">
        <v>872</v>
      </c>
      <c r="E48" s="311"/>
      <c r="F48" s="311" t="s">
        <v>751</v>
      </c>
      <c r="G48" s="312" t="s">
        <v>744</v>
      </c>
      <c r="H48" s="311" t="s">
        <v>102</v>
      </c>
      <c r="I48" s="313" t="s">
        <v>745</v>
      </c>
      <c r="J48" s="314" t="s">
        <v>727</v>
      </c>
      <c r="K48" s="313" t="s">
        <v>746</v>
      </c>
      <c r="L48" s="314"/>
      <c r="M48" s="314"/>
      <c r="N48" s="311"/>
      <c r="O48" s="311"/>
      <c r="P48" s="311"/>
    </row>
    <row r="49" spans="1:16">
      <c r="A49" s="311" t="s">
        <v>751</v>
      </c>
      <c r="B49" s="311" t="s">
        <v>358</v>
      </c>
      <c r="C49" s="312" t="s">
        <v>359</v>
      </c>
      <c r="D49" s="312" t="s">
        <v>872</v>
      </c>
      <c r="E49" s="311"/>
      <c r="F49" s="311" t="s">
        <v>751</v>
      </c>
      <c r="G49" s="312" t="s">
        <v>748</v>
      </c>
      <c r="H49" s="311" t="s">
        <v>103</v>
      </c>
      <c r="I49" s="313" t="s">
        <v>749</v>
      </c>
      <c r="J49" s="314" t="s">
        <v>727</v>
      </c>
      <c r="K49" s="313" t="s">
        <v>750</v>
      </c>
      <c r="L49" s="314"/>
      <c r="M49" s="314"/>
      <c r="N49" s="311"/>
      <c r="O49" s="311"/>
      <c r="P49" s="311"/>
    </row>
    <row r="50" spans="1:16">
      <c r="A50" s="311" t="s">
        <v>751</v>
      </c>
      <c r="B50" s="311" t="s">
        <v>361</v>
      </c>
      <c r="C50" s="312" t="s">
        <v>362</v>
      </c>
      <c r="D50" s="312" t="s">
        <v>872</v>
      </c>
      <c r="E50" s="311"/>
      <c r="F50" s="311" t="s">
        <v>751</v>
      </c>
      <c r="G50" s="312" t="s">
        <v>752</v>
      </c>
      <c r="H50" s="311" t="s">
        <v>104</v>
      </c>
      <c r="I50" s="313" t="s">
        <v>753</v>
      </c>
      <c r="J50" s="314" t="s">
        <v>727</v>
      </c>
      <c r="K50" s="313" t="s">
        <v>754</v>
      </c>
      <c r="L50" s="314"/>
      <c r="M50" s="314"/>
      <c r="N50" s="311"/>
      <c r="O50" s="311"/>
      <c r="P50" s="311"/>
    </row>
    <row r="51" spans="1:16">
      <c r="A51" s="311" t="s">
        <v>751</v>
      </c>
      <c r="B51" s="311" t="s">
        <v>364</v>
      </c>
      <c r="C51" s="312" t="s">
        <v>365</v>
      </c>
      <c r="D51" s="312" t="s">
        <v>872</v>
      </c>
      <c r="E51" s="311"/>
      <c r="F51" s="311" t="s">
        <v>751</v>
      </c>
      <c r="G51" s="312" t="s">
        <v>755</v>
      </c>
      <c r="H51" s="311" t="s">
        <v>105</v>
      </c>
      <c r="I51" s="313" t="s">
        <v>756</v>
      </c>
      <c r="J51" s="314" t="s">
        <v>727</v>
      </c>
      <c r="K51" s="313" t="s">
        <v>757</v>
      </c>
      <c r="L51" s="314"/>
      <c r="M51" s="314"/>
      <c r="N51" s="311"/>
      <c r="O51" s="311"/>
      <c r="P51" s="311"/>
    </row>
    <row r="52" spans="1:16">
      <c r="A52" s="311" t="s">
        <v>751</v>
      </c>
      <c r="B52" s="311" t="s">
        <v>367</v>
      </c>
      <c r="C52" s="312" t="s">
        <v>368</v>
      </c>
      <c r="D52" s="312" t="s">
        <v>872</v>
      </c>
      <c r="E52" s="311"/>
      <c r="F52" s="311" t="s">
        <v>751</v>
      </c>
      <c r="G52" s="312" t="s">
        <v>758</v>
      </c>
      <c r="H52" s="311" t="s">
        <v>106</v>
      </c>
      <c r="I52" s="313" t="s">
        <v>759</v>
      </c>
      <c r="J52" s="314" t="s">
        <v>727</v>
      </c>
      <c r="K52" s="313" t="s">
        <v>760</v>
      </c>
      <c r="L52" s="314"/>
      <c r="M52" s="314"/>
      <c r="N52" s="311"/>
      <c r="O52" s="311"/>
      <c r="P52" s="311"/>
    </row>
    <row r="53" spans="1:16">
      <c r="A53" s="311" t="s">
        <v>751</v>
      </c>
      <c r="B53" s="311" t="s">
        <v>370</v>
      </c>
      <c r="C53" s="312" t="s">
        <v>371</v>
      </c>
      <c r="D53" s="312" t="s">
        <v>872</v>
      </c>
      <c r="E53" s="311"/>
      <c r="F53" s="311" t="s">
        <v>751</v>
      </c>
      <c r="G53" s="312" t="s">
        <v>761</v>
      </c>
      <c r="H53" s="311" t="s">
        <v>107</v>
      </c>
      <c r="I53" s="313" t="s">
        <v>762</v>
      </c>
      <c r="J53" s="314" t="s">
        <v>727</v>
      </c>
      <c r="K53" s="313" t="s">
        <v>763</v>
      </c>
      <c r="L53" s="314"/>
      <c r="M53" s="314"/>
      <c r="N53" s="311"/>
      <c r="O53" s="311"/>
      <c r="P53" s="311"/>
    </row>
    <row r="54" spans="1:16" ht="27">
      <c r="A54" s="311" t="s">
        <v>751</v>
      </c>
      <c r="B54" s="311" t="s">
        <v>373</v>
      </c>
      <c r="C54" s="312" t="s">
        <v>374</v>
      </c>
      <c r="D54" s="312" t="s">
        <v>872</v>
      </c>
      <c r="E54" s="311"/>
      <c r="F54" s="311" t="s">
        <v>751</v>
      </c>
      <c r="G54" s="312" t="s">
        <v>764</v>
      </c>
      <c r="H54" s="311" t="s">
        <v>108</v>
      </c>
      <c r="I54" s="313" t="s">
        <v>765</v>
      </c>
      <c r="J54" s="314" t="s">
        <v>727</v>
      </c>
      <c r="K54" s="313" t="s">
        <v>766</v>
      </c>
      <c r="L54" s="314"/>
      <c r="M54" s="314"/>
      <c r="N54" s="311"/>
      <c r="O54" s="311"/>
      <c r="P54" s="311"/>
    </row>
    <row r="55" spans="1:16">
      <c r="A55" s="311" t="s">
        <v>751</v>
      </c>
      <c r="B55" s="311" t="s">
        <v>376</v>
      </c>
      <c r="C55" s="312" t="s">
        <v>377</v>
      </c>
      <c r="D55" s="312" t="s">
        <v>872</v>
      </c>
      <c r="E55" s="311"/>
      <c r="F55" s="311" t="s">
        <v>740</v>
      </c>
      <c r="G55" s="312" t="s">
        <v>767</v>
      </c>
      <c r="H55" s="311" t="s">
        <v>110</v>
      </c>
      <c r="I55" s="500" t="s">
        <v>769</v>
      </c>
      <c r="J55" s="314" t="s">
        <v>727</v>
      </c>
      <c r="K55" s="313" t="s">
        <v>769</v>
      </c>
      <c r="L55" s="314"/>
      <c r="M55" s="314"/>
      <c r="N55" s="311"/>
      <c r="O55" s="311"/>
      <c r="P55" s="311"/>
    </row>
    <row r="56" spans="1:16">
      <c r="A56" s="311" t="s">
        <v>751</v>
      </c>
      <c r="B56" s="311" t="s">
        <v>379</v>
      </c>
      <c r="C56" s="312" t="s">
        <v>380</v>
      </c>
      <c r="D56" s="312" t="s">
        <v>872</v>
      </c>
      <c r="E56" s="311"/>
      <c r="F56" s="311" t="s">
        <v>873</v>
      </c>
      <c r="G56" s="312" t="s">
        <v>770</v>
      </c>
      <c r="H56" s="311" t="s">
        <v>112</v>
      </c>
      <c r="I56" s="313" t="s">
        <v>771</v>
      </c>
      <c r="J56" s="314" t="s">
        <v>727</v>
      </c>
      <c r="K56" s="313" t="s">
        <v>772</v>
      </c>
      <c r="L56" s="314"/>
      <c r="M56" s="314"/>
      <c r="N56" s="311"/>
      <c r="O56" s="311"/>
      <c r="P56" s="311"/>
    </row>
    <row r="57" spans="1:16">
      <c r="A57" s="311" t="s">
        <v>751</v>
      </c>
      <c r="B57" s="311" t="s">
        <v>382</v>
      </c>
      <c r="C57" s="312" t="s">
        <v>383</v>
      </c>
      <c r="D57" s="312" t="s">
        <v>872</v>
      </c>
      <c r="E57" s="311"/>
      <c r="F57" s="311" t="s">
        <v>751</v>
      </c>
      <c r="G57" s="312" t="s">
        <v>773</v>
      </c>
      <c r="H57" s="311" t="s">
        <v>774</v>
      </c>
      <c r="I57" s="313" t="s">
        <v>775</v>
      </c>
      <c r="J57" s="314" t="s">
        <v>727</v>
      </c>
      <c r="K57" s="313" t="s">
        <v>776</v>
      </c>
      <c r="L57" s="314"/>
      <c r="M57" s="314"/>
      <c r="N57" s="311"/>
      <c r="O57" s="311"/>
      <c r="P57" s="311"/>
    </row>
    <row r="58" spans="1:16" ht="27">
      <c r="A58" s="311" t="s">
        <v>751</v>
      </c>
      <c r="B58" s="311"/>
      <c r="C58" s="312" t="s">
        <v>777</v>
      </c>
      <c r="D58" s="312" t="s">
        <v>872</v>
      </c>
      <c r="E58" s="311"/>
      <c r="F58" s="311" t="s">
        <v>353</v>
      </c>
      <c r="G58" s="312" t="s">
        <v>778</v>
      </c>
      <c r="H58" s="311" t="s">
        <v>304</v>
      </c>
      <c r="I58" s="313" t="s">
        <v>779</v>
      </c>
      <c r="J58" s="314" t="s">
        <v>727</v>
      </c>
      <c r="K58" s="313" t="s">
        <v>780</v>
      </c>
      <c r="L58" s="314"/>
      <c r="M58" s="314"/>
      <c r="N58" s="311"/>
      <c r="O58" s="311"/>
      <c r="P58" s="311"/>
    </row>
    <row r="59" spans="1:16">
      <c r="A59" s="311" t="s">
        <v>751</v>
      </c>
      <c r="B59" s="311"/>
      <c r="C59" s="312" t="s">
        <v>874</v>
      </c>
      <c r="D59" s="312" t="s">
        <v>872</v>
      </c>
      <c r="E59" s="311"/>
      <c r="F59" s="311" t="s">
        <v>353</v>
      </c>
      <c r="G59" s="312" t="s">
        <v>791</v>
      </c>
      <c r="H59" s="311" t="s">
        <v>698</v>
      </c>
      <c r="I59" s="313" t="s">
        <v>792</v>
      </c>
      <c r="J59" s="314" t="s">
        <v>727</v>
      </c>
      <c r="K59" s="313" t="s">
        <v>875</v>
      </c>
      <c r="L59" s="314"/>
      <c r="M59" s="314"/>
      <c r="N59" s="311"/>
      <c r="O59" s="311"/>
      <c r="P59" s="311"/>
    </row>
    <row r="60" spans="1:16" ht="27">
      <c r="A60" s="311" t="s">
        <v>751</v>
      </c>
      <c r="B60" s="311"/>
      <c r="C60" s="312" t="s">
        <v>794</v>
      </c>
      <c r="D60" s="312" t="s">
        <v>872</v>
      </c>
      <c r="E60" s="311"/>
      <c r="F60" s="311" t="s">
        <v>353</v>
      </c>
      <c r="G60" s="312" t="s">
        <v>795</v>
      </c>
      <c r="H60" s="311" t="s">
        <v>700</v>
      </c>
      <c r="I60" s="313" t="s">
        <v>796</v>
      </c>
      <c r="J60" s="314" t="s">
        <v>727</v>
      </c>
      <c r="K60" s="313" t="s">
        <v>876</v>
      </c>
      <c r="L60" s="314"/>
      <c r="M60" s="314"/>
      <c r="N60" s="311"/>
      <c r="O60" s="311"/>
      <c r="P60" s="311"/>
    </row>
    <row r="61" spans="1:16">
      <c r="A61" s="311" t="s">
        <v>751</v>
      </c>
      <c r="B61" s="311"/>
      <c r="C61" s="312" t="s">
        <v>798</v>
      </c>
      <c r="D61" s="312" t="s">
        <v>872</v>
      </c>
      <c r="E61" s="311"/>
      <c r="F61" s="311" t="s">
        <v>353</v>
      </c>
      <c r="G61" s="312" t="s">
        <v>799</v>
      </c>
      <c r="H61" s="311" t="s">
        <v>800</v>
      </c>
      <c r="I61" s="313" t="s">
        <v>801</v>
      </c>
      <c r="J61" s="314" t="s">
        <v>727</v>
      </c>
      <c r="K61" s="313" t="s">
        <v>802</v>
      </c>
      <c r="L61" s="314"/>
      <c r="M61" s="314"/>
      <c r="N61" s="311"/>
      <c r="O61" s="311"/>
      <c r="P61" s="311"/>
    </row>
    <row r="62" spans="1:16">
      <c r="A62" s="311" t="s">
        <v>751</v>
      </c>
      <c r="B62" s="311"/>
      <c r="C62" s="312" t="s">
        <v>803</v>
      </c>
      <c r="D62" s="312" t="s">
        <v>872</v>
      </c>
      <c r="E62" s="311"/>
      <c r="F62" s="311" t="s">
        <v>353</v>
      </c>
      <c r="G62" s="312" t="s">
        <v>804</v>
      </c>
      <c r="H62" s="311" t="s">
        <v>621</v>
      </c>
      <c r="I62" s="313" t="s">
        <v>805</v>
      </c>
      <c r="J62" s="314" t="s">
        <v>727</v>
      </c>
      <c r="K62" s="313" t="s">
        <v>806</v>
      </c>
      <c r="L62" s="314"/>
      <c r="M62" s="314"/>
      <c r="N62" s="311"/>
      <c r="O62" s="311"/>
      <c r="P62" s="311"/>
    </row>
    <row r="63" spans="1:16">
      <c r="A63" s="315" t="s">
        <v>751</v>
      </c>
      <c r="B63" s="315"/>
      <c r="C63" s="316" t="s">
        <v>781</v>
      </c>
      <c r="D63" s="316" t="s">
        <v>877</v>
      </c>
      <c r="E63" s="315"/>
      <c r="F63" s="315" t="s">
        <v>353</v>
      </c>
      <c r="G63" s="316" t="s">
        <v>782</v>
      </c>
      <c r="H63" s="315" t="s">
        <v>113</v>
      </c>
      <c r="I63" s="317" t="s">
        <v>783</v>
      </c>
      <c r="J63" s="318" t="s">
        <v>784</v>
      </c>
      <c r="K63" s="317" t="s">
        <v>878</v>
      </c>
      <c r="L63" s="318"/>
      <c r="M63" s="318"/>
      <c r="N63" s="315"/>
      <c r="O63" s="315"/>
      <c r="P63" s="315"/>
    </row>
    <row r="64" spans="1:16">
      <c r="A64" s="311" t="s">
        <v>879</v>
      </c>
      <c r="B64" s="311"/>
      <c r="C64" s="312" t="s">
        <v>781</v>
      </c>
      <c r="D64" s="312" t="s">
        <v>872</v>
      </c>
      <c r="E64" s="311"/>
      <c r="F64" s="311" t="s">
        <v>880</v>
      </c>
      <c r="G64" s="312" t="s">
        <v>881</v>
      </c>
      <c r="H64" s="311" t="s">
        <v>627</v>
      </c>
      <c r="I64" s="313" t="s">
        <v>813</v>
      </c>
      <c r="J64" s="314" t="s">
        <v>814</v>
      </c>
      <c r="K64" s="313" t="s">
        <v>882</v>
      </c>
      <c r="L64" s="314"/>
      <c r="M64" s="314"/>
      <c r="N64" s="311"/>
      <c r="O64" s="311"/>
      <c r="P64" s="311"/>
    </row>
    <row r="65" spans="1:16">
      <c r="A65" s="311" t="s">
        <v>883</v>
      </c>
      <c r="B65" s="311"/>
      <c r="C65" s="312" t="s">
        <v>781</v>
      </c>
      <c r="D65" s="312" t="s">
        <v>872</v>
      </c>
      <c r="E65" s="311"/>
      <c r="F65" s="311" t="s">
        <v>883</v>
      </c>
      <c r="G65" s="312"/>
      <c r="H65" s="311" t="s">
        <v>625</v>
      </c>
      <c r="I65" s="313" t="s">
        <v>816</v>
      </c>
      <c r="J65" s="314" t="s">
        <v>814</v>
      </c>
      <c r="K65" s="313" t="s">
        <v>884</v>
      </c>
      <c r="L65" s="314"/>
      <c r="M65" s="314"/>
      <c r="N65" s="311"/>
      <c r="O65" s="311"/>
      <c r="P65" s="311"/>
    </row>
    <row r="66" spans="1:16" ht="27">
      <c r="A66" s="311" t="s">
        <v>885</v>
      </c>
      <c r="B66" s="311"/>
      <c r="C66" s="312" t="s">
        <v>781</v>
      </c>
      <c r="D66" s="312" t="s">
        <v>872</v>
      </c>
      <c r="E66" s="311"/>
      <c r="F66" s="311" t="s">
        <v>885</v>
      </c>
      <c r="G66" s="312" t="s">
        <v>886</v>
      </c>
      <c r="H66" s="311" t="s">
        <v>626</v>
      </c>
      <c r="I66" s="313" t="s">
        <v>819</v>
      </c>
      <c r="J66" s="314" t="s">
        <v>814</v>
      </c>
      <c r="K66" s="313" t="s">
        <v>887</v>
      </c>
      <c r="L66" s="314"/>
      <c r="M66" s="314"/>
      <c r="N66" s="311"/>
      <c r="O66" s="311"/>
      <c r="P66" s="311"/>
    </row>
    <row r="67" spans="1:16">
      <c r="A67" s="315" t="s">
        <v>751</v>
      </c>
      <c r="B67" s="315"/>
      <c r="C67" s="316" t="s">
        <v>786</v>
      </c>
      <c r="D67" s="316" t="s">
        <v>877</v>
      </c>
      <c r="E67" s="315"/>
      <c r="F67" s="315" t="s">
        <v>353</v>
      </c>
      <c r="G67" s="316" t="s">
        <v>782</v>
      </c>
      <c r="H67" s="315" t="s">
        <v>113</v>
      </c>
      <c r="I67" s="317" t="s">
        <v>788</v>
      </c>
      <c r="J67" s="318" t="s">
        <v>814</v>
      </c>
      <c r="K67" s="317" t="s">
        <v>789</v>
      </c>
      <c r="L67" s="318"/>
      <c r="M67" s="318"/>
      <c r="N67" s="315"/>
      <c r="O67" s="315"/>
      <c r="P67" s="315"/>
    </row>
    <row r="68" spans="1:16">
      <c r="A68" s="311" t="s">
        <v>879</v>
      </c>
      <c r="B68" s="319"/>
      <c r="C68" s="74" t="s">
        <v>786</v>
      </c>
      <c r="D68" s="319" t="s">
        <v>877</v>
      </c>
      <c r="E68" s="319"/>
      <c r="F68" s="311" t="s">
        <v>879</v>
      </c>
      <c r="G68" s="74" t="s">
        <v>888</v>
      </c>
      <c r="H68" s="319" t="s">
        <v>662</v>
      </c>
      <c r="I68" s="320" t="s">
        <v>825</v>
      </c>
      <c r="J68" s="321" t="s">
        <v>814</v>
      </c>
      <c r="K68" s="320" t="s">
        <v>889</v>
      </c>
      <c r="L68" s="321"/>
      <c r="M68" s="321"/>
      <c r="N68" s="319"/>
      <c r="O68" s="319"/>
      <c r="P68" s="319"/>
    </row>
    <row r="69" spans="1:16">
      <c r="A69" s="311" t="s">
        <v>883</v>
      </c>
      <c r="B69" s="319"/>
      <c r="C69" s="74" t="s">
        <v>786</v>
      </c>
      <c r="D69" s="319" t="s">
        <v>877</v>
      </c>
      <c r="E69" s="319"/>
      <c r="F69" s="311" t="s">
        <v>883</v>
      </c>
      <c r="G69" s="74" t="s">
        <v>890</v>
      </c>
      <c r="H69" s="319" t="s">
        <v>624</v>
      </c>
      <c r="I69" s="320" t="s">
        <v>829</v>
      </c>
      <c r="J69" s="321" t="s">
        <v>814</v>
      </c>
      <c r="K69" s="320" t="s">
        <v>891</v>
      </c>
      <c r="L69" s="321"/>
      <c r="M69" s="321"/>
      <c r="N69" s="319"/>
      <c r="O69" s="319"/>
      <c r="P69" s="319"/>
    </row>
    <row r="70" spans="1:16">
      <c r="A70" s="311" t="s">
        <v>885</v>
      </c>
      <c r="B70" s="319"/>
      <c r="C70" s="74" t="s">
        <v>786</v>
      </c>
      <c r="D70" s="319" t="s">
        <v>877</v>
      </c>
      <c r="E70" s="319"/>
      <c r="F70" s="311" t="s">
        <v>885</v>
      </c>
      <c r="G70" s="74" t="s">
        <v>892</v>
      </c>
      <c r="H70" s="319" t="s">
        <v>623</v>
      </c>
      <c r="I70" s="320" t="s">
        <v>833</v>
      </c>
      <c r="J70" s="321" t="s">
        <v>814</v>
      </c>
      <c r="K70" s="320" t="s">
        <v>893</v>
      </c>
      <c r="L70" s="321"/>
      <c r="M70" s="321"/>
      <c r="N70" s="319"/>
      <c r="O70" s="319"/>
      <c r="P70" s="319"/>
    </row>
    <row r="71" spans="1:16">
      <c r="A71" s="311" t="s">
        <v>894</v>
      </c>
      <c r="B71" s="319"/>
      <c r="C71" s="74" t="s">
        <v>786</v>
      </c>
      <c r="D71" s="319" t="s">
        <v>877</v>
      </c>
      <c r="E71" s="319"/>
      <c r="F71" s="311" t="s">
        <v>894</v>
      </c>
      <c r="G71" s="74" t="s">
        <v>895</v>
      </c>
      <c r="H71" s="319" t="s">
        <v>622</v>
      </c>
      <c r="I71" s="320" t="s">
        <v>837</v>
      </c>
      <c r="J71" s="321" t="s">
        <v>814</v>
      </c>
      <c r="K71" s="320" t="s">
        <v>896</v>
      </c>
      <c r="L71" s="321"/>
      <c r="M71" s="321"/>
      <c r="N71" s="319"/>
      <c r="O71" s="319"/>
      <c r="P71" s="319"/>
    </row>
    <row r="72" spans="1:16" ht="27">
      <c r="A72" s="311" t="s">
        <v>897</v>
      </c>
      <c r="B72" s="319"/>
      <c r="C72" s="74" t="s">
        <v>786</v>
      </c>
      <c r="D72" s="319" t="s">
        <v>877</v>
      </c>
      <c r="E72" s="319"/>
      <c r="F72" s="311" t="s">
        <v>897</v>
      </c>
      <c r="G72" s="74" t="s">
        <v>898</v>
      </c>
      <c r="H72" s="319" t="s">
        <v>712</v>
      </c>
      <c r="I72" s="320" t="s">
        <v>841</v>
      </c>
      <c r="J72" s="321" t="s">
        <v>814</v>
      </c>
      <c r="K72" s="320" t="s">
        <v>899</v>
      </c>
      <c r="L72" s="321"/>
      <c r="M72" s="321"/>
      <c r="N72" s="319"/>
      <c r="O72" s="319"/>
      <c r="P72" s="319"/>
    </row>
    <row r="73" spans="1:16" ht="27">
      <c r="A73" s="311" t="s">
        <v>900</v>
      </c>
      <c r="B73" s="319"/>
      <c r="C73" s="74" t="s">
        <v>786</v>
      </c>
      <c r="D73" s="319" t="s">
        <v>877</v>
      </c>
      <c r="E73" s="319"/>
      <c r="F73" s="311" t="s">
        <v>900</v>
      </c>
      <c r="G73" s="74" t="s">
        <v>901</v>
      </c>
      <c r="H73" s="319" t="s">
        <v>638</v>
      </c>
      <c r="I73" s="320" t="s">
        <v>844</v>
      </c>
      <c r="J73" s="321" t="s">
        <v>814</v>
      </c>
      <c r="K73" s="320" t="s">
        <v>902</v>
      </c>
      <c r="L73" s="321"/>
      <c r="M73" s="321"/>
      <c r="N73" s="319"/>
      <c r="O73" s="319"/>
      <c r="P73" s="319"/>
    </row>
    <row r="74" spans="1:16">
      <c r="A74" s="311" t="s">
        <v>903</v>
      </c>
      <c r="B74" s="319"/>
      <c r="C74" s="74" t="s">
        <v>786</v>
      </c>
      <c r="D74" s="319" t="s">
        <v>877</v>
      </c>
      <c r="E74" s="319"/>
      <c r="F74" s="311" t="s">
        <v>903</v>
      </c>
      <c r="G74" s="74" t="s">
        <v>904</v>
      </c>
      <c r="H74" s="319" t="s">
        <v>713</v>
      </c>
      <c r="I74" s="320" t="s">
        <v>847</v>
      </c>
      <c r="J74" s="321" t="s">
        <v>814</v>
      </c>
      <c r="K74" s="320" t="s">
        <v>905</v>
      </c>
      <c r="L74" s="321"/>
      <c r="M74" s="321"/>
      <c r="N74" s="319"/>
      <c r="O74" s="319"/>
      <c r="P74" s="319"/>
    </row>
  </sheetData>
  <mergeCells count="39">
    <mergeCell ref="A39:P39"/>
    <mergeCell ref="D40:E40"/>
    <mergeCell ref="F27:F29"/>
    <mergeCell ref="A30:A36"/>
    <mergeCell ref="B30:B36"/>
    <mergeCell ref="C30:C36"/>
    <mergeCell ref="D30:E36"/>
    <mergeCell ref="F30:F36"/>
    <mergeCell ref="D25:E25"/>
    <mergeCell ref="D26:E26"/>
    <mergeCell ref="A27:A29"/>
    <mergeCell ref="B27:B29"/>
    <mergeCell ref="C27:C29"/>
    <mergeCell ref="D27:E29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A1:C1"/>
    <mergeCell ref="D1:F1"/>
    <mergeCell ref="A3:A6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honeticPr fontId="15" type="noConversion"/>
  <dataValidations count="2">
    <dataValidation type="list" allowBlank="1" showInputMessage="1" showErrorMessage="1" sqref="J1:J74">
      <formula1>階段類型</formula1>
    </dataValidation>
    <dataValidation type="list" allowBlank="1" showInputMessage="1" showErrorMessage="1" sqref="K65:K66 K69 K61:K62">
      <formula1>部門簡稱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H22" sqref="H22"/>
    </sheetView>
  </sheetViews>
  <sheetFormatPr defaultColWidth="8.875" defaultRowHeight="15.75"/>
  <cols>
    <col min="1" max="1" width="5.75" style="108" customWidth="1"/>
    <col min="2" max="2" width="11.875" style="108" bestFit="1" customWidth="1"/>
    <col min="3" max="3" width="10.5" style="108" bestFit="1" customWidth="1"/>
    <col min="4" max="4" width="11.625" style="108" customWidth="1"/>
    <col min="5" max="5" width="22.75" style="108" customWidth="1"/>
    <col min="6" max="6" width="12.5" style="108" bestFit="1" customWidth="1"/>
    <col min="7" max="7" width="13.25" style="108" bestFit="1" customWidth="1"/>
    <col min="8" max="8" width="31.625" style="108" bestFit="1" customWidth="1"/>
    <col min="9" max="16384" width="8.875" style="108"/>
  </cols>
  <sheetData>
    <row r="1" spans="1:8">
      <c r="A1" s="31" t="s">
        <v>171</v>
      </c>
      <c r="B1" s="31" t="s">
        <v>305</v>
      </c>
      <c r="C1" s="31" t="s">
        <v>306</v>
      </c>
      <c r="D1" s="31" t="s">
        <v>554</v>
      </c>
      <c r="E1" s="197" t="s">
        <v>555</v>
      </c>
      <c r="F1" s="197" t="s">
        <v>409</v>
      </c>
      <c r="G1" s="197" t="s">
        <v>410</v>
      </c>
      <c r="H1" s="197" t="s">
        <v>157</v>
      </c>
    </row>
    <row r="2" spans="1:8" ht="27.75" customHeight="1">
      <c r="A2" s="447">
        <v>1</v>
      </c>
      <c r="B2" s="447" t="s">
        <v>954</v>
      </c>
      <c r="C2" s="447" t="s">
        <v>998</v>
      </c>
      <c r="D2" s="448" t="s">
        <v>1229</v>
      </c>
      <c r="E2" s="452" t="s">
        <v>1005</v>
      </c>
      <c r="F2" s="447">
        <v>9511</v>
      </c>
      <c r="G2" s="447" t="s">
        <v>1230</v>
      </c>
      <c r="H2" s="453" t="s">
        <v>1047</v>
      </c>
    </row>
    <row r="3" spans="1:8" ht="27.75" customHeight="1">
      <c r="A3" s="448">
        <v>1</v>
      </c>
      <c r="B3" s="448" t="s">
        <v>955</v>
      </c>
      <c r="C3" s="448" t="s">
        <v>999</v>
      </c>
      <c r="D3" s="448" t="s">
        <v>1232</v>
      </c>
      <c r="E3" s="452" t="s">
        <v>1006</v>
      </c>
      <c r="F3" s="447">
        <v>9513</v>
      </c>
      <c r="G3" s="447" t="s">
        <v>1231</v>
      </c>
      <c r="H3" s="453" t="s">
        <v>1048</v>
      </c>
    </row>
    <row r="4" spans="1:8" ht="27.75" customHeight="1">
      <c r="A4" s="447">
        <v>2</v>
      </c>
      <c r="B4" s="447" t="s">
        <v>956</v>
      </c>
      <c r="C4" s="447" t="s">
        <v>1000</v>
      </c>
      <c r="D4" s="448" t="s">
        <v>1233</v>
      </c>
      <c r="E4" s="452" t="s">
        <v>1007</v>
      </c>
      <c r="F4" s="447">
        <v>9510</v>
      </c>
      <c r="G4" s="447" t="s">
        <v>1234</v>
      </c>
      <c r="H4" s="453" t="s">
        <v>1049</v>
      </c>
    </row>
    <row r="5" spans="1:8" ht="27.75" customHeight="1">
      <c r="A5" s="449">
        <v>2</v>
      </c>
      <c r="B5" s="447" t="s">
        <v>957</v>
      </c>
      <c r="C5" s="447" t="s">
        <v>999</v>
      </c>
      <c r="D5" s="448" t="s">
        <v>1236</v>
      </c>
      <c r="E5" s="452" t="s">
        <v>1008</v>
      </c>
      <c r="F5" s="447">
        <v>9523</v>
      </c>
      <c r="G5" s="447" t="s">
        <v>1235</v>
      </c>
      <c r="H5" s="453" t="s">
        <v>1050</v>
      </c>
    </row>
    <row r="6" spans="1:8" ht="27.75" customHeight="1">
      <c r="A6" s="449">
        <v>2</v>
      </c>
      <c r="B6" s="447" t="s">
        <v>958</v>
      </c>
      <c r="C6" s="447" t="s">
        <v>1001</v>
      </c>
      <c r="D6" s="448" t="s">
        <v>1237</v>
      </c>
      <c r="E6" s="452" t="s">
        <v>1009</v>
      </c>
      <c r="F6" s="447">
        <v>9520</v>
      </c>
      <c r="G6" s="447" t="s">
        <v>1238</v>
      </c>
      <c r="H6" s="453" t="s">
        <v>1051</v>
      </c>
    </row>
    <row r="7" spans="1:8" ht="27.75" customHeight="1">
      <c r="A7" s="447">
        <v>3</v>
      </c>
      <c r="B7" s="447" t="s">
        <v>959</v>
      </c>
      <c r="C7" s="447" t="s">
        <v>1002</v>
      </c>
      <c r="D7" s="448" t="s">
        <v>1240</v>
      </c>
      <c r="E7" s="452" t="s">
        <v>1010</v>
      </c>
      <c r="F7" s="447">
        <v>9514</v>
      </c>
      <c r="G7" s="447" t="s">
        <v>1239</v>
      </c>
      <c r="H7" s="453" t="s">
        <v>1052</v>
      </c>
    </row>
    <row r="8" spans="1:8" ht="27.75" customHeight="1">
      <c r="A8" s="447">
        <v>3</v>
      </c>
      <c r="B8" s="447" t="s">
        <v>960</v>
      </c>
      <c r="C8" s="447" t="s">
        <v>1002</v>
      </c>
      <c r="D8" s="448" t="s">
        <v>1241</v>
      </c>
      <c r="E8" s="452" t="s">
        <v>1011</v>
      </c>
      <c r="F8" s="447">
        <v>9503</v>
      </c>
      <c r="G8" s="447" t="s">
        <v>1242</v>
      </c>
      <c r="H8" s="453" t="s">
        <v>1053</v>
      </c>
    </row>
    <row r="9" spans="1:8" ht="27.75" customHeight="1">
      <c r="A9" s="447">
        <v>3</v>
      </c>
      <c r="B9" s="447" t="s">
        <v>961</v>
      </c>
      <c r="C9" s="447" t="s">
        <v>1002</v>
      </c>
      <c r="D9" s="448" t="s">
        <v>1244</v>
      </c>
      <c r="E9" s="452" t="s">
        <v>1012</v>
      </c>
      <c r="F9" s="447">
        <v>9518</v>
      </c>
      <c r="G9" s="447" t="s">
        <v>1243</v>
      </c>
      <c r="H9" s="453" t="s">
        <v>1054</v>
      </c>
    </row>
    <row r="10" spans="1:8" ht="27.75" customHeight="1">
      <c r="A10" s="447">
        <v>4</v>
      </c>
      <c r="B10" s="447" t="s">
        <v>962</v>
      </c>
      <c r="C10" s="447" t="s">
        <v>999</v>
      </c>
      <c r="D10" s="448" t="s">
        <v>1245</v>
      </c>
      <c r="E10" s="452" t="s">
        <v>1013</v>
      </c>
      <c r="F10" s="447">
        <v>9506</v>
      </c>
      <c r="G10" s="447" t="s">
        <v>1246</v>
      </c>
      <c r="H10" s="453" t="s">
        <v>1055</v>
      </c>
    </row>
    <row r="11" spans="1:8" ht="27.75" customHeight="1">
      <c r="A11" s="447">
        <v>4</v>
      </c>
      <c r="B11" s="447" t="s">
        <v>963</v>
      </c>
      <c r="C11" s="447" t="s">
        <v>999</v>
      </c>
      <c r="D11" s="448" t="s">
        <v>1247</v>
      </c>
      <c r="E11" s="452" t="s">
        <v>1014</v>
      </c>
      <c r="F11" s="447">
        <v>9512</v>
      </c>
      <c r="G11" s="447" t="s">
        <v>1248</v>
      </c>
      <c r="H11" s="453" t="s">
        <v>1056</v>
      </c>
    </row>
    <row r="12" spans="1:8" ht="27.75" customHeight="1">
      <c r="A12" s="447">
        <v>4</v>
      </c>
      <c r="B12" s="447" t="s">
        <v>964</v>
      </c>
      <c r="C12" s="447" t="s">
        <v>999</v>
      </c>
      <c r="D12" s="448" t="s">
        <v>1250</v>
      </c>
      <c r="E12" s="452" t="s">
        <v>1015</v>
      </c>
      <c r="F12" s="447">
        <v>9504</v>
      </c>
      <c r="G12" s="447" t="s">
        <v>1249</v>
      </c>
      <c r="H12" s="453" t="s">
        <v>1057</v>
      </c>
    </row>
    <row r="13" spans="1:8" ht="27.75" customHeight="1">
      <c r="A13" s="450">
        <v>5</v>
      </c>
      <c r="B13" s="447" t="s">
        <v>965</v>
      </c>
      <c r="C13" s="447" t="s">
        <v>1003</v>
      </c>
      <c r="D13" s="448" t="s">
        <v>1251</v>
      </c>
      <c r="E13" s="452" t="s">
        <v>1016</v>
      </c>
      <c r="F13" s="447">
        <v>9521</v>
      </c>
      <c r="G13" s="447" t="s">
        <v>1252</v>
      </c>
      <c r="H13" s="453" t="s">
        <v>1058</v>
      </c>
    </row>
    <row r="14" spans="1:8" ht="27.75" customHeight="1">
      <c r="A14" s="450">
        <v>5</v>
      </c>
      <c r="B14" s="447" t="s">
        <v>966</v>
      </c>
      <c r="C14" s="447" t="s">
        <v>1003</v>
      </c>
      <c r="D14" s="448" t="s">
        <v>1254</v>
      </c>
      <c r="E14" s="452" t="s">
        <v>1227</v>
      </c>
      <c r="F14" s="447">
        <v>9515</v>
      </c>
      <c r="G14" s="447" t="s">
        <v>1253</v>
      </c>
      <c r="H14" s="453" t="s">
        <v>1059</v>
      </c>
    </row>
    <row r="15" spans="1:8" ht="27.75" customHeight="1">
      <c r="A15" s="450">
        <v>5</v>
      </c>
      <c r="B15" s="447" t="s">
        <v>967</v>
      </c>
      <c r="C15" s="447" t="s">
        <v>1002</v>
      </c>
      <c r="D15" s="448" t="s">
        <v>1255</v>
      </c>
      <c r="E15" s="452" t="s">
        <v>1017</v>
      </c>
      <c r="F15" s="447">
        <v>9509</v>
      </c>
      <c r="G15" s="447" t="s">
        <v>1256</v>
      </c>
      <c r="H15" s="453" t="s">
        <v>1060</v>
      </c>
    </row>
    <row r="16" spans="1:8" ht="27.75" customHeight="1">
      <c r="A16" s="447">
        <v>6</v>
      </c>
      <c r="B16" s="447" t="s">
        <v>968</v>
      </c>
      <c r="C16" s="447" t="s">
        <v>1003</v>
      </c>
      <c r="D16" s="448" t="s">
        <v>1258</v>
      </c>
      <c r="E16" s="452" t="s">
        <v>1018</v>
      </c>
      <c r="F16" s="447">
        <v>9522</v>
      </c>
      <c r="G16" s="447" t="s">
        <v>1257</v>
      </c>
      <c r="H16" s="453" t="s">
        <v>1061</v>
      </c>
    </row>
    <row r="17" spans="1:8" ht="27.75" customHeight="1">
      <c r="A17" s="447">
        <v>6</v>
      </c>
      <c r="B17" s="447" t="s">
        <v>969</v>
      </c>
      <c r="C17" s="447" t="s">
        <v>1003</v>
      </c>
      <c r="D17" s="448" t="s">
        <v>1260</v>
      </c>
      <c r="E17" s="452" t="s">
        <v>1019</v>
      </c>
      <c r="F17" s="447">
        <v>9519</v>
      </c>
      <c r="G17" s="447" t="s">
        <v>1259</v>
      </c>
      <c r="H17" s="453" t="s">
        <v>1062</v>
      </c>
    </row>
    <row r="18" spans="1:8" ht="27.75" customHeight="1">
      <c r="A18" s="447">
        <v>7</v>
      </c>
      <c r="B18" s="447" t="s">
        <v>970</v>
      </c>
      <c r="C18" s="447" t="s">
        <v>999</v>
      </c>
      <c r="D18" s="448" t="s">
        <v>1261</v>
      </c>
      <c r="E18" s="452" t="s">
        <v>1020</v>
      </c>
      <c r="F18" s="447">
        <v>9516</v>
      </c>
      <c r="G18" s="447" t="s">
        <v>1041</v>
      </c>
      <c r="H18" s="453" t="s">
        <v>1063</v>
      </c>
    </row>
    <row r="19" spans="1:8" ht="27.75" customHeight="1">
      <c r="A19" s="447">
        <v>7</v>
      </c>
      <c r="B19" s="447" t="s">
        <v>971</v>
      </c>
      <c r="C19" s="447" t="s">
        <v>1004</v>
      </c>
      <c r="D19" s="448" t="s">
        <v>1262</v>
      </c>
      <c r="E19" s="452" t="s">
        <v>1021</v>
      </c>
      <c r="F19" s="447">
        <v>9508</v>
      </c>
      <c r="G19" s="447" t="s">
        <v>1263</v>
      </c>
      <c r="H19" s="453" t="s">
        <v>1064</v>
      </c>
    </row>
    <row r="20" spans="1:8" ht="27.75" customHeight="1">
      <c r="A20" s="451">
        <v>7</v>
      </c>
      <c r="B20" s="447" t="s">
        <v>972</v>
      </c>
      <c r="C20" s="447" t="s">
        <v>999</v>
      </c>
      <c r="D20" s="448" t="s">
        <v>1264</v>
      </c>
      <c r="E20" s="452" t="s">
        <v>1022</v>
      </c>
      <c r="F20" s="447">
        <v>9507</v>
      </c>
      <c r="G20" s="447" t="s">
        <v>1265</v>
      </c>
      <c r="H20" s="453" t="s">
        <v>1065</v>
      </c>
    </row>
    <row r="21" spans="1:8" ht="27.75" customHeight="1">
      <c r="A21" s="447">
        <v>8</v>
      </c>
      <c r="B21" s="447" t="s">
        <v>973</v>
      </c>
      <c r="C21" s="447" t="s">
        <v>1002</v>
      </c>
      <c r="D21" s="448" t="s">
        <v>1267</v>
      </c>
      <c r="E21" s="452" t="s">
        <v>1023</v>
      </c>
      <c r="F21" s="447">
        <v>9524</v>
      </c>
      <c r="G21" s="447" t="s">
        <v>1266</v>
      </c>
      <c r="H21" s="453" t="s">
        <v>1066</v>
      </c>
    </row>
    <row r="22" spans="1:8" ht="27.75" customHeight="1">
      <c r="A22" s="447">
        <v>8</v>
      </c>
      <c r="B22" s="447" t="s">
        <v>974</v>
      </c>
      <c r="C22" s="447" t="s">
        <v>1002</v>
      </c>
      <c r="D22" s="448" t="s">
        <v>1268</v>
      </c>
      <c r="E22" s="452" t="s">
        <v>1228</v>
      </c>
      <c r="F22" s="447">
        <v>9517</v>
      </c>
      <c r="G22" s="447" t="s">
        <v>1269</v>
      </c>
      <c r="H22" s="453" t="s">
        <v>1277</v>
      </c>
    </row>
    <row r="23" spans="1:8" ht="27.75" customHeight="1">
      <c r="A23" s="447">
        <v>8</v>
      </c>
      <c r="B23" s="447" t="s">
        <v>975</v>
      </c>
      <c r="C23" s="447" t="s">
        <v>1002</v>
      </c>
      <c r="D23" s="448" t="s">
        <v>1270</v>
      </c>
      <c r="E23" s="452" t="s">
        <v>1024</v>
      </c>
      <c r="F23" s="447">
        <v>9505</v>
      </c>
      <c r="G23" s="447" t="s">
        <v>1271</v>
      </c>
      <c r="H23" s="453" t="s">
        <v>1067</v>
      </c>
    </row>
  </sheetData>
  <autoFilter ref="A1:H15">
    <sortState ref="A2:H23">
      <sortCondition ref="B1:B15"/>
    </sortState>
  </autoFilter>
  <phoneticPr fontId="15" type="noConversion"/>
  <hyperlinks>
    <hyperlink ref="H21" r:id="rId1"/>
    <hyperlink ref="H22" r:id="rId2"/>
    <hyperlink ref="H23" r:id="rId3"/>
    <hyperlink ref="H18" r:id="rId4"/>
    <hyperlink ref="H19" r:id="rId5"/>
    <hyperlink ref="H20" r:id="rId6"/>
    <hyperlink ref="H13" r:id="rId7"/>
    <hyperlink ref="H14" r:id="rId8"/>
    <hyperlink ref="H15" r:id="rId9"/>
    <hyperlink ref="H7" r:id="rId10"/>
    <hyperlink ref="H8" r:id="rId11"/>
    <hyperlink ref="H9" r:id="rId12"/>
    <hyperlink ref="H2" r:id="rId13"/>
    <hyperlink ref="H3" r:id="rId14"/>
    <hyperlink ref="H4" r:id="rId15"/>
    <hyperlink ref="H5" r:id="rId16"/>
    <hyperlink ref="H6" r:id="rId17"/>
    <hyperlink ref="H10" r:id="rId18"/>
    <hyperlink ref="H11" r:id="rId19"/>
    <hyperlink ref="H12" r:id="rId20"/>
    <hyperlink ref="H17" r:id="rId21"/>
    <hyperlink ref="H16" r:id="rId22"/>
  </hyperlinks>
  <pageMargins left="0.7" right="0.7" top="0.75" bottom="0.75" header="0.3" footer="0.3"/>
  <legacy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zoomScale="90" zoomScaleNormal="90" workbookViewId="0">
      <pane xSplit="4" ySplit="7" topLeftCell="L8" activePane="bottomRight" state="frozen"/>
      <selection pane="topRight" activeCell="D1" sqref="D1"/>
      <selection pane="bottomLeft" activeCell="A8" sqref="A8"/>
      <selection pane="bottomRight" activeCell="M18" sqref="M18"/>
    </sheetView>
  </sheetViews>
  <sheetFormatPr defaultRowHeight="16.5"/>
  <cols>
    <col min="1" max="1" width="9" customWidth="1"/>
    <col min="2" max="2" width="10.875" customWidth="1"/>
    <col min="3" max="3" width="10.75" customWidth="1"/>
    <col min="4" max="4" width="8.875" customWidth="1"/>
    <col min="5" max="5" width="10.5" customWidth="1"/>
    <col min="6" max="6" width="13.5" customWidth="1"/>
    <col min="7" max="7" width="11.375" customWidth="1"/>
    <col min="8" max="8" width="10.875" customWidth="1"/>
    <col min="9" max="9" width="11.125" customWidth="1"/>
    <col min="10" max="10" width="10.75" customWidth="1"/>
    <col min="11" max="11" width="10.625" customWidth="1"/>
    <col min="12" max="12" width="10.875" customWidth="1"/>
    <col min="13" max="13" width="12.5" customWidth="1"/>
    <col min="14" max="14" width="12" customWidth="1"/>
    <col min="15" max="18" width="8.875" customWidth="1"/>
    <col min="19" max="19" width="9.375" customWidth="1"/>
    <col min="20" max="21" width="9.25" customWidth="1"/>
    <col min="22" max="22" width="14.875" style="29" customWidth="1"/>
    <col min="23" max="24" width="12.375" style="29" customWidth="1"/>
    <col min="25" max="25" width="11.75" style="29" customWidth="1"/>
    <col min="26" max="26" width="26.875" customWidth="1"/>
  </cols>
  <sheetData>
    <row r="1" spans="1:26" ht="25.5">
      <c r="A1" s="573" t="s">
        <v>99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</row>
    <row r="2" spans="1:26">
      <c r="A2" s="572" t="s">
        <v>100</v>
      </c>
      <c r="B2" s="572"/>
      <c r="C2" s="572"/>
      <c r="D2" s="572"/>
      <c r="E2" s="2" t="s">
        <v>101</v>
      </c>
      <c r="F2" s="2" t="s">
        <v>102</v>
      </c>
      <c r="G2" s="2" t="s">
        <v>103</v>
      </c>
      <c r="H2" s="2" t="s">
        <v>104</v>
      </c>
      <c r="I2" s="2" t="s">
        <v>105</v>
      </c>
      <c r="J2" s="2" t="s">
        <v>106</v>
      </c>
      <c r="K2" s="2" t="s">
        <v>561</v>
      </c>
      <c r="L2" s="2" t="s">
        <v>562</v>
      </c>
      <c r="M2" s="2" t="s">
        <v>563</v>
      </c>
    </row>
    <row r="3" spans="1:26">
      <c r="A3" s="572" t="s">
        <v>111</v>
      </c>
      <c r="B3" s="572"/>
      <c r="C3" s="572"/>
      <c r="D3" s="572"/>
      <c r="E3" s="2">
        <f>大四學分表!N7</f>
        <v>0</v>
      </c>
      <c r="F3" s="2">
        <f>大四學分表!N8</f>
        <v>1</v>
      </c>
      <c r="G3" s="2">
        <f>大四學分表!N9</f>
        <v>17</v>
      </c>
      <c r="H3" s="2">
        <f>大四學分表!N10</f>
        <v>8</v>
      </c>
      <c r="I3" s="2">
        <f>大四學分表!N11</f>
        <v>5</v>
      </c>
      <c r="J3" s="2">
        <f>大四學分表!N12</f>
        <v>16</v>
      </c>
      <c r="K3" s="2">
        <f>大四學分表!N13</f>
        <v>6</v>
      </c>
      <c r="L3" s="2">
        <f>大四學分表!N14</f>
        <v>5</v>
      </c>
      <c r="M3" s="2">
        <f>大四學分表!N15</f>
        <v>1</v>
      </c>
      <c r="O3" s="1"/>
      <c r="P3" s="1"/>
      <c r="Q3" s="1"/>
      <c r="R3" s="1"/>
    </row>
    <row r="4" spans="1:26">
      <c r="A4" s="572" t="s">
        <v>100</v>
      </c>
      <c r="B4" s="572"/>
      <c r="C4" s="572"/>
      <c r="D4" s="572"/>
      <c r="E4" s="2" t="s">
        <v>560</v>
      </c>
      <c r="F4" s="2" t="s">
        <v>559</v>
      </c>
      <c r="G4" s="2" t="s">
        <v>304</v>
      </c>
      <c r="H4" s="2" t="s">
        <v>567</v>
      </c>
      <c r="I4" s="2" t="s">
        <v>114</v>
      </c>
      <c r="J4" s="2" t="s">
        <v>698</v>
      </c>
      <c r="K4" s="2" t="s">
        <v>700</v>
      </c>
      <c r="L4" s="2" t="s">
        <v>548</v>
      </c>
      <c r="M4" s="2" t="s">
        <v>549</v>
      </c>
      <c r="N4" s="2"/>
    </row>
    <row r="5" spans="1:26">
      <c r="A5" s="572" t="s">
        <v>111</v>
      </c>
      <c r="B5" s="572"/>
      <c r="C5" s="572"/>
      <c r="D5" s="572"/>
      <c r="E5" s="2">
        <f>大四學分表!N16</f>
        <v>6</v>
      </c>
      <c r="F5" s="2">
        <f>大四學分表!N17</f>
        <v>6</v>
      </c>
      <c r="G5" s="2">
        <f>大四學分表!N18</f>
        <v>5</v>
      </c>
      <c r="H5" s="2">
        <f>大四學分表!N19</f>
        <v>2</v>
      </c>
      <c r="I5" s="2">
        <f>大四學分表!N20</f>
        <v>3</v>
      </c>
      <c r="J5" s="2">
        <f>大四學分表!N21</f>
        <v>8</v>
      </c>
      <c r="K5" s="2">
        <f>大四學分表!N22</f>
        <v>4</v>
      </c>
      <c r="L5" s="2">
        <f>大四學分表!N23</f>
        <v>3</v>
      </c>
      <c r="M5" s="2">
        <f>大四學分表!N24</f>
        <v>0</v>
      </c>
      <c r="N5" s="2" t="s">
        <v>136</v>
      </c>
    </row>
    <row r="6" spans="1:26">
      <c r="A6" s="109"/>
      <c r="B6" s="110"/>
      <c r="C6" s="110"/>
      <c r="D6" s="110"/>
      <c r="E6" s="111" t="s">
        <v>411</v>
      </c>
      <c r="F6" s="111" t="s">
        <v>412</v>
      </c>
      <c r="G6" s="111" t="s">
        <v>413</v>
      </c>
      <c r="H6" s="111" t="s">
        <v>414</v>
      </c>
      <c r="I6" s="111" t="s">
        <v>415</v>
      </c>
      <c r="J6" s="111" t="s">
        <v>416</v>
      </c>
      <c r="K6" s="111" t="s">
        <v>417</v>
      </c>
      <c r="L6" s="111" t="s">
        <v>418</v>
      </c>
      <c r="M6" s="111" t="s">
        <v>419</v>
      </c>
      <c r="N6" s="111" t="s">
        <v>420</v>
      </c>
      <c r="O6" s="112" t="s">
        <v>421</v>
      </c>
      <c r="P6" s="112" t="s">
        <v>422</v>
      </c>
      <c r="Q6" s="112" t="s">
        <v>423</v>
      </c>
      <c r="R6" s="112" t="s">
        <v>424</v>
      </c>
      <c r="S6" s="113" t="s">
        <v>425</v>
      </c>
      <c r="T6" s="114" t="s">
        <v>426</v>
      </c>
      <c r="U6" s="114" t="s">
        <v>427</v>
      </c>
      <c r="V6" s="113" t="s">
        <v>428</v>
      </c>
      <c r="W6" s="113" t="s">
        <v>429</v>
      </c>
      <c r="X6" s="113" t="s">
        <v>430</v>
      </c>
      <c r="Y6" s="113" t="s">
        <v>431</v>
      </c>
      <c r="Z6" s="3"/>
    </row>
    <row r="7" spans="1:26" ht="30">
      <c r="A7" s="115" t="s">
        <v>432</v>
      </c>
      <c r="B7" s="116" t="s">
        <v>118</v>
      </c>
      <c r="C7" s="116"/>
      <c r="D7" s="116" t="s">
        <v>9</v>
      </c>
      <c r="E7" s="116" t="s">
        <v>119</v>
      </c>
      <c r="F7" s="116" t="s">
        <v>120</v>
      </c>
      <c r="G7" s="116" t="s">
        <v>121</v>
      </c>
      <c r="H7" s="116" t="s">
        <v>122</v>
      </c>
      <c r="I7" s="116" t="s">
        <v>123</v>
      </c>
      <c r="J7" s="116" t="s">
        <v>124</v>
      </c>
      <c r="K7" s="116" t="s">
        <v>125</v>
      </c>
      <c r="L7" s="116" t="s">
        <v>126</v>
      </c>
      <c r="M7" s="116" t="s">
        <v>127</v>
      </c>
      <c r="N7" s="116" t="s">
        <v>128</v>
      </c>
      <c r="O7" s="116" t="s">
        <v>433</v>
      </c>
      <c r="P7" s="116" t="s">
        <v>133</v>
      </c>
      <c r="Q7" s="116" t="s">
        <v>134</v>
      </c>
      <c r="R7" s="116" t="s">
        <v>135</v>
      </c>
      <c r="S7" s="117" t="s">
        <v>434</v>
      </c>
      <c r="T7" s="118" t="s">
        <v>435</v>
      </c>
      <c r="U7" s="118" t="s">
        <v>436</v>
      </c>
      <c r="V7" s="121" t="s">
        <v>114</v>
      </c>
      <c r="W7" s="121" t="s">
        <v>437</v>
      </c>
      <c r="X7" s="121" t="s">
        <v>438</v>
      </c>
      <c r="Y7" s="121" t="s">
        <v>439</v>
      </c>
      <c r="Z7" s="121" t="s">
        <v>440</v>
      </c>
    </row>
    <row r="8" spans="1:26">
      <c r="A8" s="119">
        <v>8</v>
      </c>
      <c r="B8" s="120" t="str">
        <f>學生名單!B2</f>
        <v>11057020A</v>
      </c>
      <c r="C8" s="120" t="s">
        <v>640</v>
      </c>
      <c r="D8" s="201" t="str">
        <f>學生名單!D2</f>
        <v>狄布倫</v>
      </c>
      <c r="E8" s="122" t="s">
        <v>621</v>
      </c>
      <c r="F8" s="122" t="s">
        <v>627</v>
      </c>
      <c r="G8" s="122" t="s">
        <v>101</v>
      </c>
      <c r="H8" s="122" t="s">
        <v>304</v>
      </c>
      <c r="I8" s="122" t="s">
        <v>112</v>
      </c>
      <c r="J8" s="122" t="s">
        <v>105</v>
      </c>
      <c r="K8" s="122" t="s">
        <v>109</v>
      </c>
      <c r="L8" s="122" t="s">
        <v>103</v>
      </c>
      <c r="M8" s="122" t="s">
        <v>698</v>
      </c>
      <c r="N8" s="122" t="s">
        <v>662</v>
      </c>
      <c r="O8" s="122" t="s">
        <v>129</v>
      </c>
      <c r="P8" s="122" t="s">
        <v>130</v>
      </c>
      <c r="Q8" s="122" t="s">
        <v>131</v>
      </c>
      <c r="R8" s="122" t="s">
        <v>132</v>
      </c>
      <c r="S8" s="122"/>
      <c r="T8" s="122"/>
      <c r="U8" s="122"/>
      <c r="V8" s="122" t="s">
        <v>662</v>
      </c>
      <c r="W8" s="122" t="s">
        <v>627</v>
      </c>
      <c r="X8" s="122" t="s">
        <v>625</v>
      </c>
      <c r="Y8" s="122" t="s">
        <v>626</v>
      </c>
      <c r="Z8" s="122" t="str">
        <f>學生名單!H2</f>
        <v>tydebrum09@gmail.com</v>
      </c>
    </row>
    <row r="9" spans="1:26">
      <c r="A9" s="119">
        <v>9</v>
      </c>
      <c r="B9" s="120" t="str">
        <f>學生名單!B3</f>
        <v>11057009A</v>
      </c>
      <c r="C9" s="120" t="s">
        <v>641</v>
      </c>
      <c r="D9" s="201" t="str">
        <f>學生名單!D3</f>
        <v>馬瑞恩</v>
      </c>
      <c r="E9" s="122" t="s">
        <v>621</v>
      </c>
      <c r="F9" s="122" t="s">
        <v>102</v>
      </c>
      <c r="G9" s="122" t="s">
        <v>105</v>
      </c>
      <c r="H9" s="122" t="s">
        <v>117</v>
      </c>
      <c r="I9" s="122" t="s">
        <v>112</v>
      </c>
      <c r="J9" s="122" t="s">
        <v>700</v>
      </c>
      <c r="K9" s="122" t="s">
        <v>109</v>
      </c>
      <c r="L9" s="122" t="s">
        <v>103</v>
      </c>
      <c r="M9" s="122" t="s">
        <v>638</v>
      </c>
      <c r="N9" s="122" t="s">
        <v>627</v>
      </c>
      <c r="O9" s="122" t="s">
        <v>129</v>
      </c>
      <c r="P9" s="122" t="s">
        <v>130</v>
      </c>
      <c r="Q9" s="122" t="s">
        <v>131</v>
      </c>
      <c r="R9" s="122" t="s">
        <v>132</v>
      </c>
      <c r="S9" s="122"/>
      <c r="T9" s="122"/>
      <c r="U9" s="122"/>
      <c r="V9" s="122" t="s">
        <v>638</v>
      </c>
      <c r="W9" s="122" t="s">
        <v>627</v>
      </c>
      <c r="X9" s="122" t="s">
        <v>625</v>
      </c>
      <c r="Y9" s="122" t="s">
        <v>626</v>
      </c>
      <c r="Z9" s="122" t="str">
        <f>學生名單!H3</f>
        <v>isauremilian@outlook.com</v>
      </c>
    </row>
    <row r="10" spans="1:26">
      <c r="A10" s="119">
        <v>2</v>
      </c>
      <c r="B10" s="120" t="str">
        <f>學生名單!B4</f>
        <v>11057004A</v>
      </c>
      <c r="C10" s="120" t="s">
        <v>642</v>
      </c>
      <c r="D10" s="201" t="str">
        <f>學生名單!D4</f>
        <v>席倫</v>
      </c>
      <c r="E10" s="122" t="s">
        <v>621</v>
      </c>
      <c r="F10" s="122" t="s">
        <v>105</v>
      </c>
      <c r="G10" s="122" t="s">
        <v>101</v>
      </c>
      <c r="H10" s="122" t="s">
        <v>117</v>
      </c>
      <c r="I10" s="122" t="s">
        <v>304</v>
      </c>
      <c r="J10" s="122" t="s">
        <v>698</v>
      </c>
      <c r="K10" s="122" t="s">
        <v>109</v>
      </c>
      <c r="L10" s="122" t="s">
        <v>103</v>
      </c>
      <c r="M10" s="122" t="s">
        <v>623</v>
      </c>
      <c r="N10" s="122" t="s">
        <v>625</v>
      </c>
      <c r="O10" s="122" t="s">
        <v>129</v>
      </c>
      <c r="P10" s="122" t="s">
        <v>130</v>
      </c>
      <c r="Q10" s="122" t="s">
        <v>131</v>
      </c>
      <c r="R10" s="122" t="s">
        <v>132</v>
      </c>
      <c r="S10" s="122"/>
      <c r="T10" s="122"/>
      <c r="U10" s="122"/>
      <c r="V10" s="122" t="s">
        <v>623</v>
      </c>
      <c r="W10" s="122" t="s">
        <v>625</v>
      </c>
      <c r="X10" s="122" t="s">
        <v>626</v>
      </c>
      <c r="Y10" s="122" t="s">
        <v>627</v>
      </c>
      <c r="Z10" s="122" t="str">
        <f>學生名單!H4</f>
        <v>meltelsilil@gmail.com</v>
      </c>
    </row>
    <row r="11" spans="1:26">
      <c r="A11" s="119">
        <v>1</v>
      </c>
      <c r="B11" s="120" t="str">
        <f>學生名單!B5</f>
        <v>11057005A</v>
      </c>
      <c r="C11" s="120" t="s">
        <v>643</v>
      </c>
      <c r="D11" s="201" t="str">
        <f>學生名單!D5</f>
        <v>陶瑪莉</v>
      </c>
      <c r="E11" s="122" t="s">
        <v>101</v>
      </c>
      <c r="F11" s="122" t="s">
        <v>622</v>
      </c>
      <c r="G11" s="122" t="s">
        <v>625</v>
      </c>
      <c r="H11" s="122" t="s">
        <v>117</v>
      </c>
      <c r="I11" s="122" t="s">
        <v>105</v>
      </c>
      <c r="J11" s="122" t="s">
        <v>112</v>
      </c>
      <c r="K11" s="122" t="s">
        <v>698</v>
      </c>
      <c r="L11" s="122" t="s">
        <v>304</v>
      </c>
      <c r="M11" s="122" t="s">
        <v>109</v>
      </c>
      <c r="N11" s="122" t="s">
        <v>103</v>
      </c>
      <c r="O11" s="122" t="s">
        <v>129</v>
      </c>
      <c r="P11" s="122" t="s">
        <v>130</v>
      </c>
      <c r="Q11" s="122" t="s">
        <v>131</v>
      </c>
      <c r="R11" s="122" t="s">
        <v>132</v>
      </c>
      <c r="S11" s="122"/>
      <c r="T11" s="122"/>
      <c r="U11" s="122"/>
      <c r="V11" s="122" t="s">
        <v>622</v>
      </c>
      <c r="W11" s="122" t="s">
        <v>625</v>
      </c>
      <c r="X11" s="122" t="s">
        <v>627</v>
      </c>
      <c r="Y11" s="122" t="s">
        <v>626</v>
      </c>
      <c r="Z11" s="122" t="str">
        <f>學生名單!H5</f>
        <v>dtesucun@yahoo.com</v>
      </c>
    </row>
    <row r="12" spans="1:26">
      <c r="A12" s="119">
        <v>12</v>
      </c>
      <c r="B12" s="120" t="str">
        <f>學生名單!B6</f>
        <v>11057018A</v>
      </c>
      <c r="C12" s="120" t="s">
        <v>644</v>
      </c>
      <c r="D12" s="201" t="str">
        <f>學生名單!D6</f>
        <v>蘇菲雅</v>
      </c>
      <c r="E12" s="122" t="s">
        <v>102</v>
      </c>
      <c r="F12" s="122" t="s">
        <v>700</v>
      </c>
      <c r="G12" s="122" t="s">
        <v>101</v>
      </c>
      <c r="H12" s="122" t="s">
        <v>109</v>
      </c>
      <c r="I12" s="122" t="s">
        <v>105</v>
      </c>
      <c r="J12" s="122" t="s">
        <v>103</v>
      </c>
      <c r="K12" s="122" t="s">
        <v>698</v>
      </c>
      <c r="L12" s="122" t="s">
        <v>117</v>
      </c>
      <c r="M12" s="122" t="s">
        <v>638</v>
      </c>
      <c r="N12" s="122" t="s">
        <v>627</v>
      </c>
      <c r="O12" s="122" t="s">
        <v>129</v>
      </c>
      <c r="P12" s="122" t="s">
        <v>130</v>
      </c>
      <c r="Q12" s="122" t="s">
        <v>131</v>
      </c>
      <c r="R12" s="122" t="s">
        <v>132</v>
      </c>
      <c r="S12" s="122"/>
      <c r="T12" s="122"/>
      <c r="U12" s="122"/>
      <c r="V12" s="122" t="s">
        <v>638</v>
      </c>
      <c r="W12" s="122" t="s">
        <v>627</v>
      </c>
      <c r="X12" s="122" t="s">
        <v>626</v>
      </c>
      <c r="Y12" s="122" t="s">
        <v>625</v>
      </c>
      <c r="Z12" s="122" t="str">
        <f>學生名單!H6</f>
        <v>sodagbue@hotmail.com</v>
      </c>
    </row>
    <row r="13" spans="1:26">
      <c r="A13" s="119">
        <v>7</v>
      </c>
      <c r="B13" s="120" t="str">
        <f>學生名單!B7</f>
        <v>11057019A</v>
      </c>
      <c r="C13" s="120" t="s">
        <v>645</v>
      </c>
      <c r="D13" s="201" t="str">
        <f>學生名單!D7</f>
        <v>塔妮卡</v>
      </c>
      <c r="E13" s="122" t="s">
        <v>110</v>
      </c>
      <c r="F13" s="122" t="s">
        <v>108</v>
      </c>
      <c r="G13" s="122" t="s">
        <v>117</v>
      </c>
      <c r="H13" s="122" t="s">
        <v>304</v>
      </c>
      <c r="I13" s="122" t="s">
        <v>109</v>
      </c>
      <c r="J13" s="122" t="s">
        <v>112</v>
      </c>
      <c r="K13" s="122" t="s">
        <v>106</v>
      </c>
      <c r="L13" s="122" t="s">
        <v>103</v>
      </c>
      <c r="M13" s="122" t="s">
        <v>624</v>
      </c>
      <c r="N13" s="122" t="s">
        <v>625</v>
      </c>
      <c r="O13" s="122" t="s">
        <v>129</v>
      </c>
      <c r="P13" s="122" t="s">
        <v>130</v>
      </c>
      <c r="Q13" s="122" t="s">
        <v>131</v>
      </c>
      <c r="R13" s="122" t="s">
        <v>132</v>
      </c>
      <c r="S13" s="122"/>
      <c r="T13" s="122"/>
      <c r="U13" s="122"/>
      <c r="V13" s="122" t="s">
        <v>624</v>
      </c>
      <c r="W13" s="122" t="s">
        <v>625</v>
      </c>
      <c r="X13" s="122" t="s">
        <v>627</v>
      </c>
      <c r="Y13" s="122" t="s">
        <v>626</v>
      </c>
      <c r="Z13" s="122" t="str">
        <f>學生名單!H7</f>
        <v>tannykajjohn@gmail.com</v>
      </c>
    </row>
    <row r="14" spans="1:26">
      <c r="A14" s="119">
        <v>5</v>
      </c>
      <c r="B14" s="120" t="str">
        <f>學生名單!B8</f>
        <v>11057011A</v>
      </c>
      <c r="C14" s="120" t="s">
        <v>646</v>
      </c>
      <c r="D14" s="201" t="str">
        <f>學生名單!D8</f>
        <v>安倫斯</v>
      </c>
      <c r="E14" s="122" t="s">
        <v>102</v>
      </c>
      <c r="F14" s="122" t="s">
        <v>700</v>
      </c>
      <c r="G14" s="122" t="s">
        <v>101</v>
      </c>
      <c r="H14" s="122" t="s">
        <v>103</v>
      </c>
      <c r="I14" s="122" t="s">
        <v>112</v>
      </c>
      <c r="J14" s="122" t="s">
        <v>109</v>
      </c>
      <c r="K14" s="122" t="s">
        <v>304</v>
      </c>
      <c r="L14" s="122" t="s">
        <v>698</v>
      </c>
      <c r="M14" s="122" t="s">
        <v>622</v>
      </c>
      <c r="N14" s="122" t="s">
        <v>625</v>
      </c>
      <c r="O14" s="122" t="s">
        <v>129</v>
      </c>
      <c r="P14" s="122" t="s">
        <v>130</v>
      </c>
      <c r="Q14" s="122" t="s">
        <v>131</v>
      </c>
      <c r="R14" s="122" t="s">
        <v>132</v>
      </c>
      <c r="S14" s="122"/>
      <c r="T14" s="122"/>
      <c r="U14" s="122"/>
      <c r="V14" s="122" t="s">
        <v>622</v>
      </c>
      <c r="W14" s="122" t="s">
        <v>625</v>
      </c>
      <c r="X14" s="122" t="s">
        <v>627</v>
      </c>
      <c r="Y14" s="122" t="s">
        <v>626</v>
      </c>
      <c r="Z14" s="122" t="str">
        <f>學生名單!H8</f>
        <v>kamalandrew@hotmail.com</v>
      </c>
    </row>
    <row r="15" spans="1:26">
      <c r="A15" s="119">
        <v>10</v>
      </c>
      <c r="B15" s="120" t="str">
        <f>學生名單!B9</f>
        <v>11057017A</v>
      </c>
      <c r="C15" s="120" t="s">
        <v>647</v>
      </c>
      <c r="D15" s="201" t="str">
        <f>學生名單!D9</f>
        <v>蘇吉歐</v>
      </c>
      <c r="E15" s="122" t="s">
        <v>700</v>
      </c>
      <c r="F15" s="122" t="s">
        <v>105</v>
      </c>
      <c r="G15" s="122" t="s">
        <v>101</v>
      </c>
      <c r="H15" s="122" t="s">
        <v>117</v>
      </c>
      <c r="I15" s="122" t="s">
        <v>304</v>
      </c>
      <c r="J15" s="122" t="s">
        <v>698</v>
      </c>
      <c r="K15" s="122" t="s">
        <v>109</v>
      </c>
      <c r="L15" s="122" t="s">
        <v>103</v>
      </c>
      <c r="M15" s="122" t="s">
        <v>638</v>
      </c>
      <c r="N15" s="122" t="s">
        <v>625</v>
      </c>
      <c r="O15" s="122" t="s">
        <v>129</v>
      </c>
      <c r="P15" s="122" t="s">
        <v>130</v>
      </c>
      <c r="Q15" s="122" t="s">
        <v>131</v>
      </c>
      <c r="R15" s="122" t="s">
        <v>132</v>
      </c>
      <c r="S15" s="122"/>
      <c r="T15" s="122"/>
      <c r="U15" s="122"/>
      <c r="V15" s="122" t="s">
        <v>638</v>
      </c>
      <c r="W15" s="122" t="s">
        <v>625</v>
      </c>
      <c r="X15" s="122" t="s">
        <v>627</v>
      </c>
      <c r="Y15" s="122" t="s">
        <v>626</v>
      </c>
      <c r="Z15" s="122" t="str">
        <f>學生名單!H9</f>
        <v>sergio.k.joseph@gmail.com</v>
      </c>
    </row>
    <row r="16" spans="1:26">
      <c r="A16" s="119">
        <v>3</v>
      </c>
      <c r="B16" s="120" t="str">
        <f>學生名單!B10</f>
        <v>11057002A</v>
      </c>
      <c r="C16" s="120" t="s">
        <v>648</v>
      </c>
      <c r="D16" s="201" t="str">
        <f>學生名單!D10</f>
        <v>艾莉安</v>
      </c>
      <c r="E16" s="122" t="s">
        <v>700</v>
      </c>
      <c r="F16" s="122" t="s">
        <v>110</v>
      </c>
      <c r="G16" s="122" t="s">
        <v>304</v>
      </c>
      <c r="H16" s="122" t="s">
        <v>101</v>
      </c>
      <c r="I16" s="122" t="s">
        <v>702</v>
      </c>
      <c r="J16" s="122" t="s">
        <v>105</v>
      </c>
      <c r="K16" s="122" t="s">
        <v>112</v>
      </c>
      <c r="L16" s="122" t="s">
        <v>109</v>
      </c>
      <c r="M16" s="122" t="s">
        <v>622</v>
      </c>
      <c r="N16" s="122" t="s">
        <v>625</v>
      </c>
      <c r="O16" s="122" t="s">
        <v>129</v>
      </c>
      <c r="P16" s="122" t="s">
        <v>130</v>
      </c>
      <c r="Q16" s="122" t="s">
        <v>131</v>
      </c>
      <c r="R16" s="122" t="s">
        <v>132</v>
      </c>
      <c r="S16" s="122"/>
      <c r="T16" s="122"/>
      <c r="U16" s="122"/>
      <c r="V16" s="122" t="s">
        <v>624</v>
      </c>
      <c r="W16" s="122" t="s">
        <v>625</v>
      </c>
      <c r="X16" s="122" t="s">
        <v>626</v>
      </c>
      <c r="Y16" s="122" t="s">
        <v>627</v>
      </c>
      <c r="Z16" s="122" t="str">
        <f>學生名單!H10</f>
        <v>arainehumes_93@outlook.com</v>
      </c>
    </row>
    <row r="17" spans="1:26">
      <c r="A17" s="119">
        <v>4</v>
      </c>
      <c r="B17" s="120" t="str">
        <f>學生名單!B11</f>
        <v>11057012A</v>
      </c>
      <c r="C17" s="120" t="s">
        <v>649</v>
      </c>
      <c r="D17" s="201" t="str">
        <f>學生名單!D11</f>
        <v>柯莫多</v>
      </c>
      <c r="E17" s="122" t="s">
        <v>621</v>
      </c>
      <c r="F17" s="122" t="s">
        <v>101</v>
      </c>
      <c r="G17" s="122" t="s">
        <v>700</v>
      </c>
      <c r="H17" s="122" t="s">
        <v>103</v>
      </c>
      <c r="I17" s="122" t="s">
        <v>105</v>
      </c>
      <c r="J17" s="122" t="s">
        <v>112</v>
      </c>
      <c r="K17" s="122" t="s">
        <v>304</v>
      </c>
      <c r="L17" s="122" t="s">
        <v>109</v>
      </c>
      <c r="M17" s="122" t="s">
        <v>623</v>
      </c>
      <c r="N17" s="122" t="s">
        <v>626</v>
      </c>
      <c r="O17" s="122" t="s">
        <v>129</v>
      </c>
      <c r="P17" s="122" t="s">
        <v>130</v>
      </c>
      <c r="Q17" s="122" t="s">
        <v>131</v>
      </c>
      <c r="R17" s="122" t="s">
        <v>132</v>
      </c>
      <c r="S17" s="122"/>
      <c r="T17" s="122"/>
      <c r="U17" s="122"/>
      <c r="V17" s="122" t="s">
        <v>623</v>
      </c>
      <c r="W17" s="122" t="s">
        <v>626</v>
      </c>
      <c r="X17" s="122" t="s">
        <v>625</v>
      </c>
      <c r="Y17" s="122" t="s">
        <v>627</v>
      </c>
      <c r="Z17" s="122" t="str">
        <f>學生名單!H11</f>
        <v>ks5492584@gmail.com</v>
      </c>
    </row>
    <row r="18" spans="1:26">
      <c r="A18" s="119">
        <v>14</v>
      </c>
      <c r="B18" s="120" t="str">
        <f>學生名單!B12</f>
        <v>11057007A</v>
      </c>
      <c r="C18" s="120" t="s">
        <v>650</v>
      </c>
      <c r="D18" s="201" t="str">
        <f>學生名單!D12</f>
        <v>葛倍蕾</v>
      </c>
      <c r="E18" s="122" t="s">
        <v>110</v>
      </c>
      <c r="F18" s="122" t="s">
        <v>101</v>
      </c>
      <c r="G18" s="122" t="s">
        <v>109</v>
      </c>
      <c r="H18" s="122" t="s">
        <v>112</v>
      </c>
      <c r="I18" s="122" t="s">
        <v>304</v>
      </c>
      <c r="J18" s="122" t="s">
        <v>117</v>
      </c>
      <c r="K18" s="122" t="s">
        <v>105</v>
      </c>
      <c r="L18" s="122" t="s">
        <v>698</v>
      </c>
      <c r="M18" s="122" t="s">
        <v>624</v>
      </c>
      <c r="N18" s="122" t="s">
        <v>625</v>
      </c>
      <c r="O18" s="122" t="s">
        <v>129</v>
      </c>
      <c r="P18" s="122" t="s">
        <v>130</v>
      </c>
      <c r="Q18" s="122" t="s">
        <v>131</v>
      </c>
      <c r="R18" s="122" t="s">
        <v>132</v>
      </c>
      <c r="S18" s="122"/>
      <c r="T18" s="122"/>
      <c r="U18" s="122"/>
      <c r="V18" s="122" t="s">
        <v>624</v>
      </c>
      <c r="W18" s="122" t="s">
        <v>625</v>
      </c>
      <c r="X18" s="122" t="s">
        <v>627</v>
      </c>
      <c r="Y18" s="122" t="s">
        <v>626</v>
      </c>
      <c r="Z18" s="122" t="str">
        <f>學生名單!H12</f>
        <v>gabriela_ochoa96@outlook.com</v>
      </c>
    </row>
    <row r="19" spans="1:26">
      <c r="A19" s="119">
        <v>13</v>
      </c>
      <c r="B19" s="120" t="str">
        <f>學生名單!B13</f>
        <v>11057014A</v>
      </c>
      <c r="C19" s="120" t="s">
        <v>651</v>
      </c>
      <c r="D19" s="201" t="str">
        <f>學生名單!D13</f>
        <v>馬美嘉</v>
      </c>
      <c r="E19" s="122" t="s">
        <v>104</v>
      </c>
      <c r="F19" s="122" t="s">
        <v>698</v>
      </c>
      <c r="G19" s="122" t="s">
        <v>101</v>
      </c>
      <c r="H19" s="122" t="s">
        <v>304</v>
      </c>
      <c r="I19" s="122" t="s">
        <v>112</v>
      </c>
      <c r="J19" s="122" t="s">
        <v>109</v>
      </c>
      <c r="K19" s="122" t="s">
        <v>105</v>
      </c>
      <c r="L19" s="122" t="s">
        <v>117</v>
      </c>
      <c r="M19" s="122" t="s">
        <v>623</v>
      </c>
      <c r="N19" s="122" t="s">
        <v>627</v>
      </c>
      <c r="O19" s="122" t="s">
        <v>129</v>
      </c>
      <c r="P19" s="122" t="s">
        <v>130</v>
      </c>
      <c r="Q19" s="122" t="s">
        <v>131</v>
      </c>
      <c r="R19" s="122" t="s">
        <v>132</v>
      </c>
      <c r="S19" s="122"/>
      <c r="T19" s="122"/>
      <c r="U19" s="122"/>
      <c r="V19" s="122" t="s">
        <v>623</v>
      </c>
      <c r="W19" s="122" t="s">
        <v>627</v>
      </c>
      <c r="X19" s="122" t="s">
        <v>625</v>
      </c>
      <c r="Y19" s="122" t="s">
        <v>626</v>
      </c>
      <c r="Z19" s="122" t="str">
        <f>學生名單!H13</f>
        <v>mariajbanegas@gmail.com</v>
      </c>
    </row>
    <row r="20" spans="1:26">
      <c r="A20" s="119">
        <v>6</v>
      </c>
      <c r="B20" s="120" t="str">
        <f>學生名單!B14</f>
        <v>11057015A</v>
      </c>
      <c r="C20" s="120" t="s">
        <v>652</v>
      </c>
      <c r="D20" s="201" t="str">
        <f>學生名單!D14</f>
        <v>賽雷洛</v>
      </c>
      <c r="E20" s="122" t="s">
        <v>102</v>
      </c>
      <c r="F20" s="122" t="s">
        <v>104</v>
      </c>
      <c r="G20" s="122" t="s">
        <v>101</v>
      </c>
      <c r="H20" s="122" t="s">
        <v>103</v>
      </c>
      <c r="I20" s="122" t="s">
        <v>117</v>
      </c>
      <c r="J20" s="122" t="s">
        <v>112</v>
      </c>
      <c r="K20" s="122" t="s">
        <v>304</v>
      </c>
      <c r="L20" s="122" t="s">
        <v>109</v>
      </c>
      <c r="M20" s="122" t="s">
        <v>624</v>
      </c>
      <c r="N20" s="122" t="s">
        <v>627</v>
      </c>
      <c r="O20" s="122" t="s">
        <v>129</v>
      </c>
      <c r="P20" s="122" t="s">
        <v>130</v>
      </c>
      <c r="Q20" s="122" t="s">
        <v>131</v>
      </c>
      <c r="R20" s="122" t="s">
        <v>132</v>
      </c>
      <c r="S20" s="122"/>
      <c r="T20" s="122"/>
      <c r="U20" s="122"/>
      <c r="V20" s="122" t="s">
        <v>624</v>
      </c>
      <c r="W20" s="122" t="s">
        <v>627</v>
      </c>
      <c r="X20" s="122" t="s">
        <v>626</v>
      </c>
      <c r="Y20" s="122" t="s">
        <v>625</v>
      </c>
      <c r="Z20" s="122" t="str">
        <f>學生名單!H14</f>
        <v>alejandroavilasegura97@gmail.com</v>
      </c>
    </row>
    <row r="21" spans="1:26">
      <c r="A21" s="203">
        <v>11</v>
      </c>
      <c r="B21" s="204" t="str">
        <f>學生名單!B15</f>
        <v>11057003A</v>
      </c>
      <c r="C21" s="204" t="s">
        <v>653</v>
      </c>
      <c r="D21" s="205" t="str">
        <f>學生名單!D15</f>
        <v>貝蘭妮</v>
      </c>
      <c r="E21" s="122" t="s">
        <v>102</v>
      </c>
      <c r="F21" s="122" t="s">
        <v>627</v>
      </c>
      <c r="G21" s="122" t="s">
        <v>101</v>
      </c>
      <c r="H21" s="122" t="s">
        <v>112</v>
      </c>
      <c r="I21" s="122" t="s">
        <v>105</v>
      </c>
      <c r="J21" s="122" t="s">
        <v>304</v>
      </c>
      <c r="K21" s="122" t="s">
        <v>698</v>
      </c>
      <c r="L21" s="122" t="s">
        <v>109</v>
      </c>
      <c r="M21" s="122" t="s">
        <v>103</v>
      </c>
      <c r="N21" s="122" t="s">
        <v>117</v>
      </c>
      <c r="O21" s="122" t="s">
        <v>129</v>
      </c>
      <c r="P21" s="122" t="s">
        <v>130</v>
      </c>
      <c r="Q21" s="122" t="s">
        <v>131</v>
      </c>
      <c r="R21" s="122" t="s">
        <v>132</v>
      </c>
      <c r="S21" s="122"/>
      <c r="T21" s="122"/>
      <c r="U21" s="122"/>
      <c r="V21" s="122"/>
      <c r="W21" s="122" t="s">
        <v>627</v>
      </c>
      <c r="X21" s="122" t="s">
        <v>625</v>
      </c>
      <c r="Y21" s="122" t="s">
        <v>626</v>
      </c>
      <c r="Z21" s="206" t="str">
        <f>學生名單!H15</f>
        <v>britneybernadine@gmail.com</v>
      </c>
    </row>
    <row r="22" spans="1:26">
      <c r="V22" s="202"/>
    </row>
    <row r="23" spans="1:26">
      <c r="V23" s="207"/>
    </row>
    <row r="24" spans="1:26">
      <c r="V24" s="207"/>
    </row>
  </sheetData>
  <autoFilter ref="A7:Z21">
    <sortState ref="A8:Z21">
      <sortCondition ref="B7:B21"/>
    </sortState>
  </autoFilter>
  <mergeCells count="5">
    <mergeCell ref="A2:D2"/>
    <mergeCell ref="A3:D3"/>
    <mergeCell ref="A4:D4"/>
    <mergeCell ref="A5:D5"/>
    <mergeCell ref="A1:M1"/>
  </mergeCells>
  <phoneticPr fontId="15" type="noConversion"/>
  <conditionalFormatting sqref="E3:M3 E5">
    <cfRule type="cellIs" dxfId="2653" priority="113" operator="lessThan">
      <formula>0</formula>
    </cfRule>
    <cfRule type="dataBar" priority="1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{109C53BC-B52D-4783-9CF0-438392AD89CD}</x14:id>
        </ext>
      </extLst>
    </cfRule>
  </conditionalFormatting>
  <conditionalFormatting sqref="E8:Y21">
    <cfRule type="duplicateValues" dxfId="2652" priority="72"/>
  </conditionalFormatting>
  <conditionalFormatting sqref="E8:Y21">
    <cfRule type="duplicateValues" dxfId="2651" priority="71"/>
  </conditionalFormatting>
  <conditionalFormatting sqref="E10:N10">
    <cfRule type="duplicateValues" dxfId="2650" priority="70"/>
  </conditionalFormatting>
  <conditionalFormatting sqref="E11:N11">
    <cfRule type="duplicateValues" dxfId="2649" priority="69"/>
  </conditionalFormatting>
  <conditionalFormatting sqref="E12:N12">
    <cfRule type="duplicateValues" dxfId="2648" priority="68"/>
  </conditionalFormatting>
  <conditionalFormatting sqref="E13:N13">
    <cfRule type="duplicateValues" dxfId="2647" priority="67"/>
  </conditionalFormatting>
  <conditionalFormatting sqref="E14:N14">
    <cfRule type="duplicateValues" dxfId="2646" priority="66"/>
  </conditionalFormatting>
  <conditionalFormatting sqref="E15:N15">
    <cfRule type="duplicateValues" dxfId="2645" priority="65"/>
  </conditionalFormatting>
  <conditionalFormatting sqref="E16:N16">
    <cfRule type="duplicateValues" dxfId="2644" priority="64"/>
  </conditionalFormatting>
  <conditionalFormatting sqref="E17:N17">
    <cfRule type="duplicateValues" dxfId="2643" priority="63"/>
  </conditionalFormatting>
  <conditionalFormatting sqref="E18:N18">
    <cfRule type="duplicateValues" dxfId="2642" priority="62"/>
  </conditionalFormatting>
  <conditionalFormatting sqref="E19:N19">
    <cfRule type="duplicateValues" dxfId="2641" priority="61"/>
  </conditionalFormatting>
  <conditionalFormatting sqref="E20:N20">
    <cfRule type="duplicateValues" dxfId="2640" priority="60"/>
  </conditionalFormatting>
  <conditionalFormatting sqref="E21:N21">
    <cfRule type="duplicateValues" dxfId="2639" priority="59"/>
  </conditionalFormatting>
  <conditionalFormatting sqref="O8:T21">
    <cfRule type="duplicateValues" dxfId="2638" priority="55"/>
  </conditionalFormatting>
  <conditionalFormatting sqref="O9:T9">
    <cfRule type="duplicateValues" dxfId="2637" priority="54"/>
  </conditionalFormatting>
  <conditionalFormatting sqref="O10:T10">
    <cfRule type="duplicateValues" dxfId="2636" priority="53"/>
  </conditionalFormatting>
  <conditionalFormatting sqref="O11:T11">
    <cfRule type="duplicateValues" dxfId="2635" priority="52"/>
  </conditionalFormatting>
  <conditionalFormatting sqref="O12:T12">
    <cfRule type="duplicateValues" dxfId="2634" priority="51"/>
  </conditionalFormatting>
  <conditionalFormatting sqref="O13:T13">
    <cfRule type="duplicateValues" dxfId="2633" priority="50"/>
  </conditionalFormatting>
  <conditionalFormatting sqref="O14:T14">
    <cfRule type="duplicateValues" dxfId="2632" priority="49"/>
  </conditionalFormatting>
  <conditionalFormatting sqref="O15:T15">
    <cfRule type="duplicateValues" dxfId="2631" priority="48"/>
  </conditionalFormatting>
  <conditionalFormatting sqref="O16:T16">
    <cfRule type="duplicateValues" dxfId="2630" priority="47"/>
  </conditionalFormatting>
  <conditionalFormatting sqref="O17:R17 T17">
    <cfRule type="duplicateValues" dxfId="2629" priority="46"/>
  </conditionalFormatting>
  <conditionalFormatting sqref="O18:T18">
    <cfRule type="duplicateValues" dxfId="2628" priority="45"/>
  </conditionalFormatting>
  <conditionalFormatting sqref="O19:T19">
    <cfRule type="duplicateValues" dxfId="2627" priority="44"/>
  </conditionalFormatting>
  <conditionalFormatting sqref="O20:T20">
    <cfRule type="duplicateValues" dxfId="2626" priority="43"/>
  </conditionalFormatting>
  <conditionalFormatting sqref="O21:T21">
    <cfRule type="duplicateValues" dxfId="2625" priority="42"/>
  </conditionalFormatting>
  <conditionalFormatting sqref="S17">
    <cfRule type="duplicateValues" dxfId="2624" priority="38"/>
  </conditionalFormatting>
  <conditionalFormatting sqref="E8:Z21">
    <cfRule type="duplicateValues" dxfId="2623" priority="20"/>
  </conditionalFormatting>
  <conditionalFormatting sqref="U9:Y9">
    <cfRule type="duplicateValues" dxfId="2622" priority="19"/>
  </conditionalFormatting>
  <conditionalFormatting sqref="U10:Y10">
    <cfRule type="duplicateValues" dxfId="2621" priority="18"/>
  </conditionalFormatting>
  <conditionalFormatting sqref="U11:Y11">
    <cfRule type="duplicateValues" dxfId="2620" priority="17"/>
  </conditionalFormatting>
  <conditionalFormatting sqref="U12:Y12">
    <cfRule type="duplicateValues" dxfId="2619" priority="16"/>
  </conditionalFormatting>
  <conditionalFormatting sqref="U13:Y13">
    <cfRule type="duplicateValues" dxfId="2618" priority="15"/>
  </conditionalFormatting>
  <conditionalFormatting sqref="U14:Y14">
    <cfRule type="duplicateValues" dxfId="2617" priority="14"/>
  </conditionalFormatting>
  <conditionalFormatting sqref="U15:Y15">
    <cfRule type="duplicateValues" dxfId="2616" priority="13"/>
  </conditionalFormatting>
  <conditionalFormatting sqref="U16:Y16">
    <cfRule type="duplicateValues" dxfId="2615" priority="12"/>
  </conditionalFormatting>
  <conditionalFormatting sqref="U17:Y17">
    <cfRule type="duplicateValues" dxfId="2614" priority="11"/>
  </conditionalFormatting>
  <conditionalFormatting sqref="U18:Y18">
    <cfRule type="duplicateValues" dxfId="2613" priority="10"/>
  </conditionalFormatting>
  <conditionalFormatting sqref="U19:Y19">
    <cfRule type="duplicateValues" dxfId="2612" priority="9"/>
  </conditionalFormatting>
  <conditionalFormatting sqref="U20:Y20">
    <cfRule type="duplicateValues" dxfId="2611" priority="8"/>
  </conditionalFormatting>
  <conditionalFormatting sqref="U21:Y21">
    <cfRule type="duplicateValues" dxfId="2610" priority="7"/>
  </conditionalFormatting>
  <conditionalFormatting sqref="W8:W21">
    <cfRule type="duplicateValues" dxfId="2609" priority="3"/>
  </conditionalFormatting>
  <conditionalFormatting sqref="F5:N5">
    <cfRule type="cellIs" dxfId="2608" priority="469" operator="lessThan">
      <formula>0</formula>
    </cfRule>
    <cfRule type="dataBar" priority="4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{9EE4D58F-9717-4AFC-BC14-BF36FDAAC955}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landscape" blackAndWhite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9C53BC-B52D-4783-9CF0-438392AD89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E3:M3 E5</xm:sqref>
        </x14:conditionalFormatting>
        <x14:conditionalFormatting xmlns:xm="http://schemas.microsoft.com/office/excel/2006/main">
          <x14:cfRule type="dataBar" id="{9EE4D58F-9717-4AFC-BC14-BF36FDAAC9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F5:N5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大四學分表!$I$3:$I$38</xm:f>
          </x14:formula1>
          <xm:sqref>E8:Y21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1"/>
  <sheetViews>
    <sheetView zoomScaleNormal="100" workbookViewId="0">
      <selection activeCell="F40" sqref="F40"/>
    </sheetView>
  </sheetViews>
  <sheetFormatPr defaultRowHeight="16.5"/>
  <cols>
    <col min="1" max="1" width="13.125" bestFit="1" customWidth="1"/>
    <col min="2" max="2" width="25.5" bestFit="1" customWidth="1"/>
    <col min="3" max="3" width="8.75" customWidth="1"/>
    <col min="4" max="4" width="13.5" bestFit="1" customWidth="1"/>
    <col min="6" max="6" width="14.125" customWidth="1"/>
    <col min="7" max="7" width="10.75" customWidth="1"/>
    <col min="8" max="20" width="8.5" customWidth="1"/>
    <col min="21" max="21" width="7.75" customWidth="1"/>
    <col min="22" max="22" width="6.25" customWidth="1"/>
  </cols>
  <sheetData>
    <row r="1" spans="1:22">
      <c r="A1" t="s">
        <v>118</v>
      </c>
      <c r="B1" t="s">
        <v>694</v>
      </c>
      <c r="C1" t="s">
        <v>9</v>
      </c>
      <c r="D1" t="s">
        <v>119</v>
      </c>
    </row>
    <row r="2" spans="1:22">
      <c r="A2" t="s">
        <v>665</v>
      </c>
      <c r="B2" t="s">
        <v>640</v>
      </c>
      <c r="C2" t="s">
        <v>666</v>
      </c>
      <c r="D2" t="s">
        <v>621</v>
      </c>
      <c r="F2" s="28" t="s">
        <v>167</v>
      </c>
      <c r="G2" s="28" t="s">
        <v>179</v>
      </c>
    </row>
    <row r="3" spans="1:22">
      <c r="A3" t="s">
        <v>667</v>
      </c>
      <c r="B3" t="s">
        <v>641</v>
      </c>
      <c r="C3" t="s">
        <v>668</v>
      </c>
      <c r="D3" t="s">
        <v>621</v>
      </c>
      <c r="F3" s="28" t="s">
        <v>164</v>
      </c>
      <c r="G3" t="s">
        <v>680</v>
      </c>
      <c r="H3" t="s">
        <v>688</v>
      </c>
      <c r="I3" t="s">
        <v>682</v>
      </c>
      <c r="J3" t="s">
        <v>666</v>
      </c>
      <c r="K3" t="s">
        <v>674</v>
      </c>
      <c r="L3" t="s">
        <v>672</v>
      </c>
      <c r="M3" t="s">
        <v>676</v>
      </c>
      <c r="N3" t="s">
        <v>678</v>
      </c>
      <c r="O3" t="s">
        <v>668</v>
      </c>
      <c r="P3" t="s">
        <v>684</v>
      </c>
      <c r="Q3" t="s">
        <v>692</v>
      </c>
      <c r="R3" t="s">
        <v>690</v>
      </c>
      <c r="S3" t="s">
        <v>686</v>
      </c>
      <c r="T3" t="s">
        <v>670</v>
      </c>
      <c r="U3" t="s">
        <v>165</v>
      </c>
      <c r="V3" t="s">
        <v>166</v>
      </c>
    </row>
    <row r="4" spans="1:22">
      <c r="A4" s="256" t="s">
        <v>669</v>
      </c>
      <c r="B4" s="256" t="s">
        <v>642</v>
      </c>
      <c r="C4" s="256" t="s">
        <v>670</v>
      </c>
      <c r="D4" s="256" t="s">
        <v>621</v>
      </c>
      <c r="F4" s="29" t="s">
        <v>621</v>
      </c>
      <c r="G4" s="30"/>
      <c r="H4" s="30"/>
      <c r="I4" s="30"/>
      <c r="J4" s="30">
        <v>1</v>
      </c>
      <c r="K4" s="30"/>
      <c r="L4" s="30"/>
      <c r="M4" s="30"/>
      <c r="N4" s="30"/>
      <c r="O4" s="30">
        <v>1</v>
      </c>
      <c r="P4" s="30">
        <v>1</v>
      </c>
      <c r="Q4" s="30"/>
      <c r="R4" s="30"/>
      <c r="S4" s="30"/>
      <c r="T4" s="30">
        <v>1</v>
      </c>
      <c r="U4" s="30"/>
      <c r="V4" s="30">
        <v>4</v>
      </c>
    </row>
    <row r="5" spans="1:22" ht="17.25" thickBot="1">
      <c r="A5" s="255" t="s">
        <v>683</v>
      </c>
      <c r="B5" s="255" t="s">
        <v>649</v>
      </c>
      <c r="C5" s="255" t="s">
        <v>684</v>
      </c>
      <c r="D5" s="255" t="s">
        <v>621</v>
      </c>
      <c r="F5" s="29" t="s">
        <v>117</v>
      </c>
      <c r="G5" s="30">
        <v>1</v>
      </c>
      <c r="H5" s="30">
        <v>1</v>
      </c>
      <c r="I5" s="30">
        <v>1</v>
      </c>
      <c r="J5" s="30"/>
      <c r="K5" s="30">
        <v>1</v>
      </c>
      <c r="L5" s="30">
        <v>1</v>
      </c>
      <c r="M5" s="30">
        <v>1</v>
      </c>
      <c r="N5" s="30"/>
      <c r="O5" s="30">
        <v>1</v>
      </c>
      <c r="P5" s="30"/>
      <c r="Q5" s="30">
        <v>1</v>
      </c>
      <c r="R5" s="30">
        <v>1</v>
      </c>
      <c r="S5" s="30">
        <v>1</v>
      </c>
      <c r="T5" s="30">
        <v>1</v>
      </c>
      <c r="U5" s="30"/>
      <c r="V5" s="30">
        <v>11</v>
      </c>
    </row>
    <row r="6" spans="1:22">
      <c r="A6" t="s">
        <v>667</v>
      </c>
      <c r="B6" t="s">
        <v>641</v>
      </c>
      <c r="C6" t="s">
        <v>668</v>
      </c>
      <c r="D6" t="s">
        <v>117</v>
      </c>
      <c r="F6" s="29" t="s">
        <v>627</v>
      </c>
      <c r="G6" s="30"/>
      <c r="H6" s="30">
        <v>1</v>
      </c>
      <c r="I6" s="30"/>
      <c r="J6" s="30">
        <v>1</v>
      </c>
      <c r="K6" s="30">
        <v>1</v>
      </c>
      <c r="L6" s="30"/>
      <c r="M6" s="30"/>
      <c r="N6" s="30"/>
      <c r="O6" s="30">
        <v>1</v>
      </c>
      <c r="P6" s="30"/>
      <c r="Q6" s="30">
        <v>1</v>
      </c>
      <c r="R6" s="30">
        <v>1</v>
      </c>
      <c r="S6" s="30"/>
      <c r="T6" s="30"/>
      <c r="U6" s="30"/>
      <c r="V6" s="30">
        <v>6</v>
      </c>
    </row>
    <row r="7" spans="1:22">
      <c r="A7" s="256" t="s">
        <v>669</v>
      </c>
      <c r="B7" s="256" t="s">
        <v>642</v>
      </c>
      <c r="C7" s="256" t="s">
        <v>670</v>
      </c>
      <c r="D7" s="256" t="s">
        <v>117</v>
      </c>
      <c r="F7" s="29" t="s">
        <v>625</v>
      </c>
      <c r="G7" s="30">
        <v>1</v>
      </c>
      <c r="H7" s="30"/>
      <c r="I7" s="30">
        <v>1</v>
      </c>
      <c r="J7" s="30"/>
      <c r="K7" s="30"/>
      <c r="L7" s="30">
        <v>1</v>
      </c>
      <c r="M7" s="30">
        <v>1</v>
      </c>
      <c r="N7" s="30">
        <v>1</v>
      </c>
      <c r="O7" s="30"/>
      <c r="P7" s="30"/>
      <c r="Q7" s="30"/>
      <c r="R7" s="30"/>
      <c r="S7" s="30">
        <v>1</v>
      </c>
      <c r="T7" s="30">
        <v>1</v>
      </c>
      <c r="U7" s="30"/>
      <c r="V7" s="30">
        <v>7</v>
      </c>
    </row>
    <row r="8" spans="1:22">
      <c r="A8" s="256" t="s">
        <v>671</v>
      </c>
      <c r="B8" s="256" t="s">
        <v>643</v>
      </c>
      <c r="C8" s="256" t="s">
        <v>672</v>
      </c>
      <c r="D8" s="256" t="s">
        <v>117</v>
      </c>
      <c r="F8" s="29" t="s">
        <v>626</v>
      </c>
      <c r="G8" s="30"/>
      <c r="H8" s="30"/>
      <c r="I8" s="30"/>
      <c r="J8" s="30"/>
      <c r="K8" s="30"/>
      <c r="L8" s="30"/>
      <c r="M8" s="30"/>
      <c r="N8" s="30"/>
      <c r="O8" s="30"/>
      <c r="P8" s="30">
        <v>1</v>
      </c>
      <c r="Q8" s="30"/>
      <c r="R8" s="30"/>
      <c r="S8" s="30"/>
      <c r="T8" s="30"/>
      <c r="U8" s="30"/>
      <c r="V8" s="30">
        <v>1</v>
      </c>
    </row>
    <row r="9" spans="1:22">
      <c r="A9" t="s">
        <v>673</v>
      </c>
      <c r="B9" t="s">
        <v>644</v>
      </c>
      <c r="C9" t="s">
        <v>674</v>
      </c>
      <c r="D9" t="s">
        <v>117</v>
      </c>
      <c r="F9" s="29" t="s">
        <v>115</v>
      </c>
      <c r="G9" s="30">
        <v>1</v>
      </c>
      <c r="H9" s="30">
        <v>1</v>
      </c>
      <c r="I9" s="30"/>
      <c r="J9" s="30">
        <v>1</v>
      </c>
      <c r="K9" s="30">
        <v>1</v>
      </c>
      <c r="L9" s="30">
        <v>1</v>
      </c>
      <c r="M9" s="30"/>
      <c r="N9" s="30">
        <v>1</v>
      </c>
      <c r="O9" s="30"/>
      <c r="P9" s="30"/>
      <c r="Q9" s="30">
        <v>1</v>
      </c>
      <c r="R9" s="30"/>
      <c r="S9" s="30">
        <v>1</v>
      </c>
      <c r="T9" s="30">
        <v>1</v>
      </c>
      <c r="U9" s="30"/>
      <c r="V9" s="30">
        <v>9</v>
      </c>
    </row>
    <row r="10" spans="1:22">
      <c r="A10" s="256" t="s">
        <v>675</v>
      </c>
      <c r="B10" s="256" t="s">
        <v>645</v>
      </c>
      <c r="C10" s="256" t="s">
        <v>676</v>
      </c>
      <c r="D10" s="256" t="s">
        <v>117</v>
      </c>
      <c r="F10" s="29" t="s">
        <v>116</v>
      </c>
      <c r="G10" s="30">
        <v>1</v>
      </c>
      <c r="H10" s="30"/>
      <c r="I10" s="30">
        <v>1</v>
      </c>
      <c r="J10" s="30"/>
      <c r="K10" s="30">
        <v>1</v>
      </c>
      <c r="L10" s="30"/>
      <c r="M10" s="30"/>
      <c r="N10" s="30">
        <v>1</v>
      </c>
      <c r="O10" s="30">
        <v>1</v>
      </c>
      <c r="P10" s="30">
        <v>1</v>
      </c>
      <c r="Q10" s="30"/>
      <c r="R10" s="30"/>
      <c r="S10" s="30"/>
      <c r="T10" s="30"/>
      <c r="U10" s="30"/>
      <c r="V10" s="30">
        <v>6</v>
      </c>
    </row>
    <row r="11" spans="1:22">
      <c r="A11" t="s">
        <v>679</v>
      </c>
      <c r="B11" t="s">
        <v>647</v>
      </c>
      <c r="C11" t="s">
        <v>680</v>
      </c>
      <c r="D11" t="s">
        <v>117</v>
      </c>
      <c r="F11" s="29" t="s">
        <v>638</v>
      </c>
      <c r="G11" s="30">
        <v>1</v>
      </c>
      <c r="H11" s="30"/>
      <c r="I11" s="30"/>
      <c r="J11" s="30"/>
      <c r="K11" s="30">
        <v>1</v>
      </c>
      <c r="L11" s="30"/>
      <c r="M11" s="30"/>
      <c r="N11" s="30"/>
      <c r="O11" s="30">
        <v>1</v>
      </c>
      <c r="P11" s="30"/>
      <c r="Q11" s="30"/>
      <c r="R11" s="30"/>
      <c r="S11" s="30"/>
      <c r="T11" s="30"/>
      <c r="U11" s="30"/>
      <c r="V11" s="30">
        <v>3</v>
      </c>
    </row>
    <row r="12" spans="1:22">
      <c r="A12" s="256" t="s">
        <v>681</v>
      </c>
      <c r="B12" s="256" t="s">
        <v>648</v>
      </c>
      <c r="C12" s="256" t="s">
        <v>682</v>
      </c>
      <c r="D12" s="256" t="s">
        <v>117</v>
      </c>
      <c r="F12" s="29" t="s">
        <v>624</v>
      </c>
      <c r="G12" s="30"/>
      <c r="H12" s="30"/>
      <c r="I12" s="30"/>
      <c r="J12" s="30"/>
      <c r="K12" s="30"/>
      <c r="L12" s="30"/>
      <c r="M12" s="30">
        <v>1</v>
      </c>
      <c r="N12" s="30"/>
      <c r="O12" s="30"/>
      <c r="P12" s="30"/>
      <c r="Q12" s="30"/>
      <c r="R12" s="30">
        <v>1</v>
      </c>
      <c r="S12" s="30">
        <v>1</v>
      </c>
      <c r="T12" s="30"/>
      <c r="U12" s="30"/>
      <c r="V12" s="30">
        <v>3</v>
      </c>
    </row>
    <row r="13" spans="1:22">
      <c r="A13" s="256" t="s">
        <v>685</v>
      </c>
      <c r="B13" s="256" t="s">
        <v>650</v>
      </c>
      <c r="C13" s="256" t="s">
        <v>686</v>
      </c>
      <c r="D13" s="256" t="s">
        <v>117</v>
      </c>
      <c r="F13" s="29" t="s">
        <v>662</v>
      </c>
      <c r="G13" s="30"/>
      <c r="H13" s="30"/>
      <c r="I13" s="30"/>
      <c r="J13" s="30">
        <v>1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>
        <v>1</v>
      </c>
    </row>
    <row r="14" spans="1:22">
      <c r="A14" t="s">
        <v>687</v>
      </c>
      <c r="B14" t="s">
        <v>651</v>
      </c>
      <c r="C14" t="s">
        <v>688</v>
      </c>
      <c r="D14" t="s">
        <v>117</v>
      </c>
      <c r="F14" s="29" t="s">
        <v>623</v>
      </c>
      <c r="G14" s="30"/>
      <c r="H14" s="30">
        <v>1</v>
      </c>
      <c r="I14" s="30"/>
      <c r="J14" s="30"/>
      <c r="K14" s="30"/>
      <c r="L14" s="30"/>
      <c r="M14" s="30"/>
      <c r="N14" s="30"/>
      <c r="O14" s="30"/>
      <c r="P14" s="30">
        <v>1</v>
      </c>
      <c r="Q14" s="30"/>
      <c r="R14" s="30"/>
      <c r="S14" s="30"/>
      <c r="T14" s="30">
        <v>1</v>
      </c>
      <c r="U14" s="30"/>
      <c r="V14" s="30">
        <v>3</v>
      </c>
    </row>
    <row r="15" spans="1:22">
      <c r="A15" s="256" t="s">
        <v>689</v>
      </c>
      <c r="B15" s="256" t="s">
        <v>652</v>
      </c>
      <c r="C15" s="256" t="s">
        <v>690</v>
      </c>
      <c r="D15" s="256" t="s">
        <v>117</v>
      </c>
      <c r="F15" s="29" t="s">
        <v>622</v>
      </c>
      <c r="G15" s="30"/>
      <c r="H15" s="30"/>
      <c r="I15" s="30">
        <v>1</v>
      </c>
      <c r="J15" s="30"/>
      <c r="K15" s="30"/>
      <c r="L15" s="30">
        <v>1</v>
      </c>
      <c r="M15" s="30"/>
      <c r="N15" s="30">
        <v>1</v>
      </c>
      <c r="O15" s="30"/>
      <c r="P15" s="30"/>
      <c r="Q15" s="30"/>
      <c r="R15" s="30"/>
      <c r="S15" s="30"/>
      <c r="T15" s="30"/>
      <c r="U15" s="30"/>
      <c r="V15" s="30">
        <v>3</v>
      </c>
    </row>
    <row r="16" spans="1:22" ht="17.25" thickBot="1">
      <c r="A16" s="255" t="s">
        <v>691</v>
      </c>
      <c r="B16" s="255" t="s">
        <v>653</v>
      </c>
      <c r="C16" s="255" t="s">
        <v>692</v>
      </c>
      <c r="D16" s="255" t="s">
        <v>117</v>
      </c>
      <c r="F16" s="29" t="s">
        <v>101</v>
      </c>
      <c r="G16" s="30">
        <v>1</v>
      </c>
      <c r="H16" s="30">
        <v>1</v>
      </c>
      <c r="I16" s="30">
        <v>1</v>
      </c>
      <c r="J16" s="30">
        <v>1</v>
      </c>
      <c r="K16" s="30">
        <v>1</v>
      </c>
      <c r="L16" s="30">
        <v>1</v>
      </c>
      <c r="M16" s="30"/>
      <c r="N16" s="30">
        <v>1</v>
      </c>
      <c r="O16" s="30"/>
      <c r="P16" s="30">
        <v>1</v>
      </c>
      <c r="Q16" s="30">
        <v>1</v>
      </c>
      <c r="R16" s="30">
        <v>1</v>
      </c>
      <c r="S16" s="30">
        <v>1</v>
      </c>
      <c r="T16" s="30">
        <v>1</v>
      </c>
      <c r="U16" s="30"/>
      <c r="V16" s="30">
        <v>12</v>
      </c>
    </row>
    <row r="17" spans="1:22">
      <c r="A17" t="s">
        <v>665</v>
      </c>
      <c r="B17" t="s">
        <v>640</v>
      </c>
      <c r="C17" t="s">
        <v>666</v>
      </c>
      <c r="D17" t="s">
        <v>627</v>
      </c>
      <c r="F17" s="29" t="s">
        <v>110</v>
      </c>
      <c r="G17" s="30"/>
      <c r="H17" s="30"/>
      <c r="I17" s="30">
        <v>1</v>
      </c>
      <c r="J17" s="30"/>
      <c r="K17" s="30"/>
      <c r="L17" s="30"/>
      <c r="M17" s="30">
        <v>1</v>
      </c>
      <c r="N17" s="30"/>
      <c r="O17" s="30"/>
      <c r="P17" s="30"/>
      <c r="Q17" s="30"/>
      <c r="R17" s="30"/>
      <c r="S17" s="30">
        <v>1</v>
      </c>
      <c r="T17" s="30"/>
      <c r="U17" s="30"/>
      <c r="V17" s="30">
        <v>3</v>
      </c>
    </row>
    <row r="18" spans="1:22">
      <c r="A18" s="256" t="s">
        <v>667</v>
      </c>
      <c r="B18" s="256" t="s">
        <v>641</v>
      </c>
      <c r="C18" s="256" t="s">
        <v>668</v>
      </c>
      <c r="D18" s="256" t="s">
        <v>627</v>
      </c>
      <c r="F18" s="29" t="s">
        <v>105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  <c r="L18" s="30">
        <v>1</v>
      </c>
      <c r="M18" s="30"/>
      <c r="N18" s="30"/>
      <c r="O18" s="30">
        <v>1</v>
      </c>
      <c r="P18" s="30">
        <v>1</v>
      </c>
      <c r="Q18" s="30">
        <v>1</v>
      </c>
      <c r="R18" s="30"/>
      <c r="S18" s="30">
        <v>1</v>
      </c>
      <c r="T18" s="30">
        <v>1</v>
      </c>
      <c r="U18" s="30"/>
      <c r="V18" s="30">
        <v>11</v>
      </c>
    </row>
    <row r="19" spans="1:22">
      <c r="A19" t="s">
        <v>673</v>
      </c>
      <c r="B19" t="s">
        <v>644</v>
      </c>
      <c r="C19" t="s">
        <v>674</v>
      </c>
      <c r="D19" t="s">
        <v>627</v>
      </c>
      <c r="F19" s="29" t="s">
        <v>103</v>
      </c>
      <c r="G19" s="30">
        <v>1</v>
      </c>
      <c r="H19" s="30"/>
      <c r="I19" s="30"/>
      <c r="J19" s="30">
        <v>1</v>
      </c>
      <c r="K19" s="30">
        <v>1</v>
      </c>
      <c r="L19" s="30">
        <v>1</v>
      </c>
      <c r="M19" s="30">
        <v>1</v>
      </c>
      <c r="N19" s="30">
        <v>1</v>
      </c>
      <c r="O19" s="30">
        <v>1</v>
      </c>
      <c r="P19" s="30">
        <v>1</v>
      </c>
      <c r="Q19" s="30">
        <v>1</v>
      </c>
      <c r="R19" s="30">
        <v>1</v>
      </c>
      <c r="S19" s="30"/>
      <c r="T19" s="30">
        <v>1</v>
      </c>
      <c r="U19" s="30"/>
      <c r="V19" s="30">
        <v>11</v>
      </c>
    </row>
    <row r="20" spans="1:22">
      <c r="A20" t="s">
        <v>687</v>
      </c>
      <c r="B20" t="s">
        <v>651</v>
      </c>
      <c r="C20" t="s">
        <v>688</v>
      </c>
      <c r="D20" t="s">
        <v>627</v>
      </c>
      <c r="F20" s="29" t="s">
        <v>112</v>
      </c>
      <c r="G20" s="30"/>
      <c r="H20" s="30">
        <v>1</v>
      </c>
      <c r="I20" s="30">
        <v>1</v>
      </c>
      <c r="J20" s="30">
        <v>1</v>
      </c>
      <c r="K20" s="30"/>
      <c r="L20" s="30">
        <v>1</v>
      </c>
      <c r="M20" s="30">
        <v>1</v>
      </c>
      <c r="N20" s="30">
        <v>1</v>
      </c>
      <c r="O20" s="30">
        <v>1</v>
      </c>
      <c r="P20" s="30">
        <v>1</v>
      </c>
      <c r="Q20" s="30">
        <v>1</v>
      </c>
      <c r="R20" s="30">
        <v>1</v>
      </c>
      <c r="S20" s="30">
        <v>1</v>
      </c>
      <c r="T20" s="30"/>
      <c r="U20" s="30"/>
      <c r="V20" s="30">
        <v>11</v>
      </c>
    </row>
    <row r="21" spans="1:22">
      <c r="A21" s="256" t="s">
        <v>689</v>
      </c>
      <c r="B21" s="256" t="s">
        <v>652</v>
      </c>
      <c r="C21" s="256" t="s">
        <v>690</v>
      </c>
      <c r="D21" s="256" t="s">
        <v>627</v>
      </c>
      <c r="F21" s="29" t="s">
        <v>109</v>
      </c>
      <c r="G21" s="30">
        <v>1</v>
      </c>
      <c r="H21" s="30">
        <v>1</v>
      </c>
      <c r="I21" s="30">
        <v>1</v>
      </c>
      <c r="J21" s="30">
        <v>1</v>
      </c>
      <c r="K21" s="30">
        <v>1</v>
      </c>
      <c r="L21" s="30">
        <v>1</v>
      </c>
      <c r="M21" s="30">
        <v>1</v>
      </c>
      <c r="N21" s="30">
        <v>1</v>
      </c>
      <c r="O21" s="30">
        <v>1</v>
      </c>
      <c r="P21" s="30">
        <v>1</v>
      </c>
      <c r="Q21" s="30">
        <v>1</v>
      </c>
      <c r="R21" s="30">
        <v>1</v>
      </c>
      <c r="S21" s="30">
        <v>1</v>
      </c>
      <c r="T21" s="30">
        <v>1</v>
      </c>
      <c r="U21" s="30"/>
      <c r="V21" s="30">
        <v>14</v>
      </c>
    </row>
    <row r="22" spans="1:22" ht="17.25" thickBot="1">
      <c r="A22" s="255" t="s">
        <v>691</v>
      </c>
      <c r="B22" s="255" t="s">
        <v>653</v>
      </c>
      <c r="C22" s="255" t="s">
        <v>692</v>
      </c>
      <c r="D22" s="255" t="s">
        <v>627</v>
      </c>
      <c r="F22" s="29" t="s">
        <v>104</v>
      </c>
      <c r="G22" s="30"/>
      <c r="H22" s="30">
        <v>1</v>
      </c>
      <c r="I22" s="30"/>
      <c r="J22" s="30"/>
      <c r="K22" s="30"/>
      <c r="L22" s="30"/>
      <c r="M22" s="30"/>
      <c r="N22" s="30"/>
      <c r="O22" s="30"/>
      <c r="P22" s="30"/>
      <c r="Q22" s="30"/>
      <c r="R22" s="30">
        <v>1</v>
      </c>
      <c r="S22" s="30"/>
      <c r="T22" s="30"/>
      <c r="U22" s="30"/>
      <c r="V22" s="30">
        <v>2</v>
      </c>
    </row>
    <row r="23" spans="1:22">
      <c r="A23" s="256" t="s">
        <v>669</v>
      </c>
      <c r="B23" s="256" t="s">
        <v>642</v>
      </c>
      <c r="C23" s="256" t="s">
        <v>670</v>
      </c>
      <c r="D23" s="256" t="s">
        <v>625</v>
      </c>
      <c r="F23" s="29" t="s">
        <v>304</v>
      </c>
      <c r="G23" s="30">
        <v>1</v>
      </c>
      <c r="H23" s="30">
        <v>1</v>
      </c>
      <c r="I23" s="30">
        <v>1</v>
      </c>
      <c r="J23" s="30">
        <v>1</v>
      </c>
      <c r="K23" s="30"/>
      <c r="L23" s="30">
        <v>1</v>
      </c>
      <c r="M23" s="30">
        <v>1</v>
      </c>
      <c r="N23" s="30">
        <v>1</v>
      </c>
      <c r="O23" s="30"/>
      <c r="P23" s="30">
        <v>1</v>
      </c>
      <c r="Q23" s="30">
        <v>1</v>
      </c>
      <c r="R23" s="30">
        <v>1</v>
      </c>
      <c r="S23" s="30">
        <v>1</v>
      </c>
      <c r="T23" s="30">
        <v>1</v>
      </c>
      <c r="U23" s="30"/>
      <c r="V23" s="30">
        <v>12</v>
      </c>
    </row>
    <row r="24" spans="1:22">
      <c r="A24" t="s">
        <v>671</v>
      </c>
      <c r="B24" t="s">
        <v>643</v>
      </c>
      <c r="C24" t="s">
        <v>672</v>
      </c>
      <c r="D24" t="s">
        <v>625</v>
      </c>
      <c r="F24" s="29" t="s">
        <v>102</v>
      </c>
      <c r="G24" s="30"/>
      <c r="H24" s="30"/>
      <c r="I24" s="30"/>
      <c r="J24" s="30"/>
      <c r="K24" s="30">
        <v>1</v>
      </c>
      <c r="L24" s="30"/>
      <c r="M24" s="30"/>
      <c r="N24" s="30">
        <v>1</v>
      </c>
      <c r="O24" s="30">
        <v>1</v>
      </c>
      <c r="P24" s="30"/>
      <c r="Q24" s="30">
        <v>1</v>
      </c>
      <c r="R24" s="30">
        <v>1</v>
      </c>
      <c r="S24" s="30"/>
      <c r="T24" s="30"/>
      <c r="U24" s="30"/>
      <c r="V24" s="30">
        <v>5</v>
      </c>
    </row>
    <row r="25" spans="1:22">
      <c r="A25" t="s">
        <v>675</v>
      </c>
      <c r="B25" t="s">
        <v>645</v>
      </c>
      <c r="C25" t="s">
        <v>676</v>
      </c>
      <c r="D25" t="s">
        <v>625</v>
      </c>
      <c r="F25" s="29" t="s">
        <v>108</v>
      </c>
      <c r="G25" s="30"/>
      <c r="H25" s="30"/>
      <c r="I25" s="30"/>
      <c r="J25" s="30"/>
      <c r="K25" s="30"/>
      <c r="L25" s="30"/>
      <c r="M25" s="30">
        <v>1</v>
      </c>
      <c r="N25" s="30"/>
      <c r="O25" s="30"/>
      <c r="P25" s="30"/>
      <c r="Q25" s="30"/>
      <c r="R25" s="30"/>
      <c r="S25" s="30"/>
      <c r="T25" s="30"/>
      <c r="U25" s="30"/>
      <c r="V25" s="30">
        <v>1</v>
      </c>
    </row>
    <row r="26" spans="1:22">
      <c r="A26" t="s">
        <v>677</v>
      </c>
      <c r="B26" t="s">
        <v>646</v>
      </c>
      <c r="C26" t="s">
        <v>678</v>
      </c>
      <c r="D26" t="s">
        <v>625</v>
      </c>
      <c r="F26" s="29" t="s">
        <v>106</v>
      </c>
      <c r="G26" s="30"/>
      <c r="H26" s="30"/>
      <c r="I26" s="30"/>
      <c r="J26" s="30"/>
      <c r="K26" s="30"/>
      <c r="L26" s="30"/>
      <c r="M26" s="30">
        <v>1</v>
      </c>
      <c r="N26" s="30"/>
      <c r="O26" s="30"/>
      <c r="P26" s="30"/>
      <c r="Q26" s="30"/>
      <c r="R26" s="30"/>
      <c r="S26" s="30"/>
      <c r="T26" s="30"/>
      <c r="U26" s="30"/>
      <c r="V26" s="30">
        <v>1</v>
      </c>
    </row>
    <row r="27" spans="1:22">
      <c r="A27" s="256" t="s">
        <v>679</v>
      </c>
      <c r="B27" s="256" t="s">
        <v>647</v>
      </c>
      <c r="C27" s="256" t="s">
        <v>680</v>
      </c>
      <c r="D27" s="256" t="s">
        <v>625</v>
      </c>
      <c r="F27" s="29" t="s">
        <v>165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</row>
    <row r="28" spans="1:22">
      <c r="A28" t="s">
        <v>681</v>
      </c>
      <c r="B28" t="s">
        <v>648</v>
      </c>
      <c r="C28" t="s">
        <v>682</v>
      </c>
      <c r="D28" t="s">
        <v>625</v>
      </c>
      <c r="F28" s="29" t="s">
        <v>166</v>
      </c>
      <c r="G28" s="30">
        <v>10</v>
      </c>
      <c r="H28" s="30">
        <v>10</v>
      </c>
      <c r="I28" s="30">
        <v>10</v>
      </c>
      <c r="J28" s="30">
        <v>10</v>
      </c>
      <c r="K28" s="30">
        <v>10</v>
      </c>
      <c r="L28" s="30">
        <v>10</v>
      </c>
      <c r="M28" s="30">
        <v>10</v>
      </c>
      <c r="N28" s="30">
        <v>10</v>
      </c>
      <c r="O28" s="30">
        <v>10</v>
      </c>
      <c r="P28" s="30">
        <v>10</v>
      </c>
      <c r="Q28" s="30">
        <v>10</v>
      </c>
      <c r="R28" s="30">
        <v>10</v>
      </c>
      <c r="S28" s="30">
        <v>10</v>
      </c>
      <c r="T28" s="30">
        <v>10</v>
      </c>
      <c r="U28" s="30"/>
      <c r="V28" s="30">
        <v>140</v>
      </c>
    </row>
    <row r="29" spans="1:22" ht="17.25" thickBot="1">
      <c r="A29" s="255" t="s">
        <v>685</v>
      </c>
      <c r="B29" s="255" t="s">
        <v>650</v>
      </c>
      <c r="C29" s="255" t="s">
        <v>686</v>
      </c>
      <c r="D29" s="255" t="s">
        <v>625</v>
      </c>
    </row>
    <row r="30" spans="1:22" ht="17.25" thickBot="1">
      <c r="A30" s="257" t="s">
        <v>683</v>
      </c>
      <c r="B30" s="257" t="s">
        <v>649</v>
      </c>
      <c r="C30" s="257" t="s">
        <v>684</v>
      </c>
      <c r="D30" s="257" t="s">
        <v>626</v>
      </c>
    </row>
    <row r="31" spans="1:22">
      <c r="A31" t="s">
        <v>665</v>
      </c>
      <c r="B31" t="s">
        <v>640</v>
      </c>
      <c r="C31" t="s">
        <v>666</v>
      </c>
      <c r="D31" t="s">
        <v>710</v>
      </c>
    </row>
    <row r="32" spans="1:22">
      <c r="A32" s="256" t="s">
        <v>669</v>
      </c>
      <c r="B32" s="256" t="s">
        <v>642</v>
      </c>
      <c r="C32" s="256" t="s">
        <v>670</v>
      </c>
      <c r="D32" s="256" t="s">
        <v>698</v>
      </c>
    </row>
    <row r="33" spans="1:4">
      <c r="A33" t="s">
        <v>671</v>
      </c>
      <c r="B33" t="s">
        <v>643</v>
      </c>
      <c r="C33" t="s">
        <v>672</v>
      </c>
      <c r="D33" t="s">
        <v>698</v>
      </c>
    </row>
    <row r="34" spans="1:4">
      <c r="A34" t="s">
        <v>673</v>
      </c>
      <c r="B34" t="s">
        <v>644</v>
      </c>
      <c r="C34" t="s">
        <v>674</v>
      </c>
      <c r="D34" t="s">
        <v>698</v>
      </c>
    </row>
    <row r="35" spans="1:4">
      <c r="A35" s="256" t="s">
        <v>677</v>
      </c>
      <c r="B35" s="256" t="s">
        <v>646</v>
      </c>
      <c r="C35" s="256" t="s">
        <v>678</v>
      </c>
      <c r="D35" s="256" t="s">
        <v>698</v>
      </c>
    </row>
    <row r="36" spans="1:4">
      <c r="A36" t="s">
        <v>679</v>
      </c>
      <c r="B36" t="s">
        <v>647</v>
      </c>
      <c r="C36" t="s">
        <v>680</v>
      </c>
      <c r="D36" t="s">
        <v>698</v>
      </c>
    </row>
    <row r="37" spans="1:4">
      <c r="A37" t="s">
        <v>685</v>
      </c>
      <c r="B37" t="s">
        <v>650</v>
      </c>
      <c r="C37" t="s">
        <v>686</v>
      </c>
      <c r="D37" t="s">
        <v>698</v>
      </c>
    </row>
    <row r="38" spans="1:4">
      <c r="A38" t="s">
        <v>687</v>
      </c>
      <c r="B38" t="s">
        <v>651</v>
      </c>
      <c r="C38" t="s">
        <v>688</v>
      </c>
      <c r="D38" t="s">
        <v>698</v>
      </c>
    </row>
    <row r="39" spans="1:4" ht="17.25" thickBot="1">
      <c r="A39" s="255" t="s">
        <v>691</v>
      </c>
      <c r="B39" s="255" t="s">
        <v>653</v>
      </c>
      <c r="C39" s="255" t="s">
        <v>692</v>
      </c>
      <c r="D39" s="255" t="s">
        <v>698</v>
      </c>
    </row>
    <row r="40" spans="1:4">
      <c r="A40" t="s">
        <v>667</v>
      </c>
      <c r="B40" t="s">
        <v>641</v>
      </c>
      <c r="C40" t="s">
        <v>668</v>
      </c>
      <c r="D40" t="s">
        <v>711</v>
      </c>
    </row>
    <row r="41" spans="1:4">
      <c r="A41" s="256" t="s">
        <v>673</v>
      </c>
      <c r="B41" s="256" t="s">
        <v>644</v>
      </c>
      <c r="C41" s="256" t="s">
        <v>674</v>
      </c>
      <c r="D41" s="256" t="s">
        <v>711</v>
      </c>
    </row>
    <row r="42" spans="1:4">
      <c r="A42" t="s">
        <v>677</v>
      </c>
      <c r="B42" t="s">
        <v>646</v>
      </c>
      <c r="C42" t="s">
        <v>678</v>
      </c>
      <c r="D42" t="s">
        <v>711</v>
      </c>
    </row>
    <row r="43" spans="1:4">
      <c r="A43" s="256" t="s">
        <v>679</v>
      </c>
      <c r="B43" s="256" t="s">
        <v>693</v>
      </c>
      <c r="C43" s="256" t="s">
        <v>680</v>
      </c>
      <c r="D43" s="256" t="s">
        <v>711</v>
      </c>
    </row>
    <row r="44" spans="1:4">
      <c r="A44" s="256" t="s">
        <v>681</v>
      </c>
      <c r="B44" s="256" t="s">
        <v>648</v>
      </c>
      <c r="C44" s="256" t="s">
        <v>682</v>
      </c>
      <c r="D44" s="256" t="s">
        <v>711</v>
      </c>
    </row>
    <row r="45" spans="1:4" ht="17.25" thickBot="1">
      <c r="A45" s="255" t="s">
        <v>683</v>
      </c>
      <c r="B45" s="255" t="s">
        <v>649</v>
      </c>
      <c r="C45" s="255" t="s">
        <v>684</v>
      </c>
      <c r="D45" s="255" t="s">
        <v>711</v>
      </c>
    </row>
    <row r="46" spans="1:4">
      <c r="A46" s="256" t="s">
        <v>667</v>
      </c>
      <c r="B46" s="256" t="s">
        <v>641</v>
      </c>
      <c r="C46" s="256" t="s">
        <v>668</v>
      </c>
      <c r="D46" s="256" t="s">
        <v>638</v>
      </c>
    </row>
    <row r="47" spans="1:4">
      <c r="A47" t="s">
        <v>673</v>
      </c>
      <c r="B47" t="s">
        <v>644</v>
      </c>
      <c r="C47" t="s">
        <v>674</v>
      </c>
      <c r="D47" t="s">
        <v>638</v>
      </c>
    </row>
    <row r="48" spans="1:4" ht="17.25" thickBot="1">
      <c r="A48" s="255" t="s">
        <v>679</v>
      </c>
      <c r="B48" s="255" t="s">
        <v>647</v>
      </c>
      <c r="C48" s="255" t="s">
        <v>680</v>
      </c>
      <c r="D48" s="255" t="s">
        <v>638</v>
      </c>
    </row>
    <row r="49" spans="1:4">
      <c r="A49" t="s">
        <v>675</v>
      </c>
      <c r="B49" t="s">
        <v>645</v>
      </c>
      <c r="C49" t="s">
        <v>676</v>
      </c>
      <c r="D49" t="s">
        <v>624</v>
      </c>
    </row>
    <row r="50" spans="1:4">
      <c r="A50" s="256" t="s">
        <v>685</v>
      </c>
      <c r="B50" s="256" t="s">
        <v>650</v>
      </c>
      <c r="C50" s="256" t="s">
        <v>686</v>
      </c>
      <c r="D50" s="256" t="s">
        <v>624</v>
      </c>
    </row>
    <row r="51" spans="1:4" ht="17.25" thickBot="1">
      <c r="A51" s="255" t="s">
        <v>689</v>
      </c>
      <c r="B51" s="255" t="s">
        <v>652</v>
      </c>
      <c r="C51" s="255" t="s">
        <v>690</v>
      </c>
      <c r="D51" s="255" t="s">
        <v>624</v>
      </c>
    </row>
    <row r="52" spans="1:4" ht="17.25" thickBot="1">
      <c r="A52" s="257" t="s">
        <v>665</v>
      </c>
      <c r="B52" s="257" t="s">
        <v>640</v>
      </c>
      <c r="C52" s="257" t="s">
        <v>666</v>
      </c>
      <c r="D52" s="257" t="s">
        <v>662</v>
      </c>
    </row>
    <row r="53" spans="1:4">
      <c r="A53" s="256" t="s">
        <v>669</v>
      </c>
      <c r="B53" s="256" t="s">
        <v>642</v>
      </c>
      <c r="C53" s="256" t="s">
        <v>670</v>
      </c>
      <c r="D53" s="256" t="s">
        <v>623</v>
      </c>
    </row>
    <row r="54" spans="1:4">
      <c r="A54" s="256" t="s">
        <v>683</v>
      </c>
      <c r="B54" s="256" t="s">
        <v>649</v>
      </c>
      <c r="C54" s="256" t="s">
        <v>684</v>
      </c>
      <c r="D54" s="256" t="s">
        <v>623</v>
      </c>
    </row>
    <row r="55" spans="1:4" ht="17.25" thickBot="1">
      <c r="A55" s="255" t="s">
        <v>687</v>
      </c>
      <c r="B55" s="255" t="s">
        <v>651</v>
      </c>
      <c r="C55" s="255" t="s">
        <v>688</v>
      </c>
      <c r="D55" s="255" t="s">
        <v>623</v>
      </c>
    </row>
    <row r="56" spans="1:4">
      <c r="A56" s="256" t="s">
        <v>671</v>
      </c>
      <c r="B56" s="256" t="s">
        <v>643</v>
      </c>
      <c r="C56" s="256" t="s">
        <v>672</v>
      </c>
      <c r="D56" s="256" t="s">
        <v>622</v>
      </c>
    </row>
    <row r="57" spans="1:4">
      <c r="A57" s="256" t="s">
        <v>677</v>
      </c>
      <c r="B57" s="256" t="s">
        <v>646</v>
      </c>
      <c r="C57" s="256" t="s">
        <v>678</v>
      </c>
      <c r="D57" s="256" t="s">
        <v>622</v>
      </c>
    </row>
    <row r="58" spans="1:4" ht="17.25" thickBot="1">
      <c r="A58" s="255" t="s">
        <v>681</v>
      </c>
      <c r="B58" s="255" t="s">
        <v>648</v>
      </c>
      <c r="C58" s="255" t="s">
        <v>682</v>
      </c>
      <c r="D58" s="255" t="s">
        <v>622</v>
      </c>
    </row>
    <row r="59" spans="1:4">
      <c r="A59" t="s">
        <v>665</v>
      </c>
      <c r="B59" t="s">
        <v>640</v>
      </c>
      <c r="C59" t="s">
        <v>666</v>
      </c>
      <c r="D59" t="s">
        <v>101</v>
      </c>
    </row>
    <row r="60" spans="1:4">
      <c r="A60" s="256" t="s">
        <v>669</v>
      </c>
      <c r="B60" s="256" t="s">
        <v>642</v>
      </c>
      <c r="C60" s="256" t="s">
        <v>670</v>
      </c>
      <c r="D60" s="256" t="s">
        <v>101</v>
      </c>
    </row>
    <row r="61" spans="1:4">
      <c r="A61" t="s">
        <v>671</v>
      </c>
      <c r="B61" t="s">
        <v>643</v>
      </c>
      <c r="C61" t="s">
        <v>672</v>
      </c>
      <c r="D61" t="s">
        <v>101</v>
      </c>
    </row>
    <row r="62" spans="1:4">
      <c r="A62" t="s">
        <v>673</v>
      </c>
      <c r="B62" t="s">
        <v>644</v>
      </c>
      <c r="C62" t="s">
        <v>674</v>
      </c>
      <c r="D62" t="s">
        <v>101</v>
      </c>
    </row>
    <row r="63" spans="1:4">
      <c r="A63" t="s">
        <v>677</v>
      </c>
      <c r="B63" t="s">
        <v>646</v>
      </c>
      <c r="C63" t="s">
        <v>678</v>
      </c>
      <c r="D63" t="s">
        <v>101</v>
      </c>
    </row>
    <row r="64" spans="1:4">
      <c r="A64" t="s">
        <v>679</v>
      </c>
      <c r="B64" t="s">
        <v>647</v>
      </c>
      <c r="C64" t="s">
        <v>680</v>
      </c>
      <c r="D64" t="s">
        <v>101</v>
      </c>
    </row>
    <row r="65" spans="1:4">
      <c r="A65" t="s">
        <v>681</v>
      </c>
      <c r="B65" t="s">
        <v>648</v>
      </c>
      <c r="C65" t="s">
        <v>682</v>
      </c>
      <c r="D65" t="s">
        <v>101</v>
      </c>
    </row>
    <row r="66" spans="1:4">
      <c r="A66" t="s">
        <v>683</v>
      </c>
      <c r="B66" t="s">
        <v>649</v>
      </c>
      <c r="C66" t="s">
        <v>684</v>
      </c>
      <c r="D66" t="s">
        <v>101</v>
      </c>
    </row>
    <row r="67" spans="1:4">
      <c r="A67" s="256" t="s">
        <v>685</v>
      </c>
      <c r="B67" s="256" t="s">
        <v>650</v>
      </c>
      <c r="C67" s="256" t="s">
        <v>686</v>
      </c>
      <c r="D67" s="256" t="s">
        <v>101</v>
      </c>
    </row>
    <row r="68" spans="1:4">
      <c r="A68" s="256" t="s">
        <v>687</v>
      </c>
      <c r="B68" s="256" t="s">
        <v>651</v>
      </c>
      <c r="C68" s="256" t="s">
        <v>688</v>
      </c>
      <c r="D68" s="256" t="s">
        <v>101</v>
      </c>
    </row>
    <row r="69" spans="1:4">
      <c r="A69" t="s">
        <v>689</v>
      </c>
      <c r="B69" t="s">
        <v>652</v>
      </c>
      <c r="C69" t="s">
        <v>690</v>
      </c>
      <c r="D69" t="s">
        <v>101</v>
      </c>
    </row>
    <row r="70" spans="1:4" ht="17.25" thickBot="1">
      <c r="A70" s="255" t="s">
        <v>691</v>
      </c>
      <c r="B70" s="255" t="s">
        <v>653</v>
      </c>
      <c r="C70" s="255" t="s">
        <v>692</v>
      </c>
      <c r="D70" s="255" t="s">
        <v>101</v>
      </c>
    </row>
    <row r="71" spans="1:4">
      <c r="A71" s="256" t="s">
        <v>675</v>
      </c>
      <c r="B71" s="256" t="s">
        <v>645</v>
      </c>
      <c r="C71" s="256" t="s">
        <v>676</v>
      </c>
      <c r="D71" s="256" t="s">
        <v>110</v>
      </c>
    </row>
    <row r="72" spans="1:4">
      <c r="A72" t="s">
        <v>681</v>
      </c>
      <c r="B72" t="s">
        <v>648</v>
      </c>
      <c r="C72" t="s">
        <v>682</v>
      </c>
      <c r="D72" t="s">
        <v>110</v>
      </c>
    </row>
    <row r="73" spans="1:4" ht="17.25" thickBot="1">
      <c r="A73" s="255" t="s">
        <v>685</v>
      </c>
      <c r="B73" s="255" t="s">
        <v>650</v>
      </c>
      <c r="C73" s="255" t="s">
        <v>686</v>
      </c>
      <c r="D73" s="255" t="s">
        <v>110</v>
      </c>
    </row>
    <row r="74" spans="1:4">
      <c r="A74" t="s">
        <v>665</v>
      </c>
      <c r="B74" t="s">
        <v>640</v>
      </c>
      <c r="C74" t="s">
        <v>666</v>
      </c>
      <c r="D74" t="s">
        <v>105</v>
      </c>
    </row>
    <row r="75" spans="1:4">
      <c r="A75" t="s">
        <v>667</v>
      </c>
      <c r="B75" t="s">
        <v>641</v>
      </c>
      <c r="C75" t="s">
        <v>668</v>
      </c>
      <c r="D75" t="s">
        <v>105</v>
      </c>
    </row>
    <row r="76" spans="1:4">
      <c r="A76" s="256" t="s">
        <v>669</v>
      </c>
      <c r="B76" s="256" t="s">
        <v>642</v>
      </c>
      <c r="C76" s="256" t="s">
        <v>670</v>
      </c>
      <c r="D76" s="256" t="s">
        <v>105</v>
      </c>
    </row>
    <row r="77" spans="1:4">
      <c r="A77" t="s">
        <v>671</v>
      </c>
      <c r="B77" t="s">
        <v>643</v>
      </c>
      <c r="C77" t="s">
        <v>672</v>
      </c>
      <c r="D77" t="s">
        <v>105</v>
      </c>
    </row>
    <row r="78" spans="1:4">
      <c r="A78" s="256" t="s">
        <v>673</v>
      </c>
      <c r="B78" s="256" t="s">
        <v>644</v>
      </c>
      <c r="C78" s="256" t="s">
        <v>674</v>
      </c>
      <c r="D78" s="256" t="s">
        <v>105</v>
      </c>
    </row>
    <row r="79" spans="1:4">
      <c r="A79" t="s">
        <v>679</v>
      </c>
      <c r="B79" t="s">
        <v>647</v>
      </c>
      <c r="C79" t="s">
        <v>680</v>
      </c>
      <c r="D79" t="s">
        <v>105</v>
      </c>
    </row>
    <row r="80" spans="1:4">
      <c r="A80" t="s">
        <v>681</v>
      </c>
      <c r="B80" t="s">
        <v>648</v>
      </c>
      <c r="C80" t="s">
        <v>682</v>
      </c>
      <c r="D80" t="s">
        <v>105</v>
      </c>
    </row>
    <row r="81" spans="1:4">
      <c r="A81" t="s">
        <v>683</v>
      </c>
      <c r="B81" t="s">
        <v>649</v>
      </c>
      <c r="C81" t="s">
        <v>684</v>
      </c>
      <c r="D81" t="s">
        <v>105</v>
      </c>
    </row>
    <row r="82" spans="1:4">
      <c r="A82" t="s">
        <v>685</v>
      </c>
      <c r="B82" t="s">
        <v>650</v>
      </c>
      <c r="C82" t="s">
        <v>686</v>
      </c>
      <c r="D82" t="s">
        <v>105</v>
      </c>
    </row>
    <row r="83" spans="1:4">
      <c r="A83" t="s">
        <v>687</v>
      </c>
      <c r="B83" t="s">
        <v>651</v>
      </c>
      <c r="C83" t="s">
        <v>688</v>
      </c>
      <c r="D83" t="s">
        <v>105</v>
      </c>
    </row>
    <row r="84" spans="1:4" ht="17.25" thickBot="1">
      <c r="A84" s="255" t="s">
        <v>691</v>
      </c>
      <c r="B84" s="255" t="s">
        <v>653</v>
      </c>
      <c r="C84" s="255" t="s">
        <v>692</v>
      </c>
      <c r="D84" s="255" t="s">
        <v>105</v>
      </c>
    </row>
    <row r="85" spans="1:4">
      <c r="A85" t="s">
        <v>665</v>
      </c>
      <c r="B85" t="s">
        <v>640</v>
      </c>
      <c r="C85" t="s">
        <v>666</v>
      </c>
      <c r="D85" t="s">
        <v>103</v>
      </c>
    </row>
    <row r="86" spans="1:4">
      <c r="A86" t="s">
        <v>667</v>
      </c>
      <c r="B86" t="s">
        <v>641</v>
      </c>
      <c r="C86" t="s">
        <v>668</v>
      </c>
      <c r="D86" t="s">
        <v>103</v>
      </c>
    </row>
    <row r="87" spans="1:4">
      <c r="A87" s="256" t="s">
        <v>669</v>
      </c>
      <c r="B87" s="256" t="s">
        <v>642</v>
      </c>
      <c r="C87" s="256" t="s">
        <v>670</v>
      </c>
      <c r="D87" s="256" t="s">
        <v>103</v>
      </c>
    </row>
    <row r="88" spans="1:4">
      <c r="A88" s="256" t="s">
        <v>671</v>
      </c>
      <c r="B88" s="256" t="s">
        <v>643</v>
      </c>
      <c r="C88" s="256" t="s">
        <v>672</v>
      </c>
      <c r="D88" s="256" t="s">
        <v>103</v>
      </c>
    </row>
    <row r="89" spans="1:4">
      <c r="A89" t="s">
        <v>673</v>
      </c>
      <c r="B89" t="s">
        <v>644</v>
      </c>
      <c r="C89" t="s">
        <v>674</v>
      </c>
      <c r="D89" t="s">
        <v>103</v>
      </c>
    </row>
    <row r="90" spans="1:4">
      <c r="A90" t="s">
        <v>675</v>
      </c>
      <c r="B90" t="s">
        <v>645</v>
      </c>
      <c r="C90" t="s">
        <v>676</v>
      </c>
      <c r="D90" t="s">
        <v>103</v>
      </c>
    </row>
    <row r="91" spans="1:4">
      <c r="A91" t="s">
        <v>677</v>
      </c>
      <c r="B91" t="s">
        <v>646</v>
      </c>
      <c r="C91" t="s">
        <v>678</v>
      </c>
      <c r="D91" t="s">
        <v>103</v>
      </c>
    </row>
    <row r="92" spans="1:4">
      <c r="A92" t="s">
        <v>679</v>
      </c>
      <c r="B92" t="s">
        <v>647</v>
      </c>
      <c r="C92" t="s">
        <v>680</v>
      </c>
      <c r="D92" t="s">
        <v>103</v>
      </c>
    </row>
    <row r="93" spans="1:4">
      <c r="A93" t="s">
        <v>683</v>
      </c>
      <c r="B93" t="s">
        <v>649</v>
      </c>
      <c r="C93" t="s">
        <v>684</v>
      </c>
      <c r="D93" t="s">
        <v>103</v>
      </c>
    </row>
    <row r="94" spans="1:4">
      <c r="A94" t="s">
        <v>689</v>
      </c>
      <c r="B94" t="s">
        <v>652</v>
      </c>
      <c r="C94" t="s">
        <v>690</v>
      </c>
      <c r="D94" t="s">
        <v>103</v>
      </c>
    </row>
    <row r="95" spans="1:4" ht="17.25" thickBot="1">
      <c r="A95" s="255" t="s">
        <v>691</v>
      </c>
      <c r="B95" s="255" t="s">
        <v>653</v>
      </c>
      <c r="C95" s="255" t="s">
        <v>692</v>
      </c>
      <c r="D95" s="255" t="s">
        <v>103</v>
      </c>
    </row>
    <row r="96" spans="1:4">
      <c r="A96" s="256" t="s">
        <v>665</v>
      </c>
      <c r="B96" s="256" t="s">
        <v>640</v>
      </c>
      <c r="C96" s="256" t="s">
        <v>666</v>
      </c>
      <c r="D96" s="256" t="s">
        <v>112</v>
      </c>
    </row>
    <row r="97" spans="1:4">
      <c r="A97" t="s">
        <v>667</v>
      </c>
      <c r="B97" t="s">
        <v>641</v>
      </c>
      <c r="C97" t="s">
        <v>668</v>
      </c>
      <c r="D97" t="s">
        <v>112</v>
      </c>
    </row>
    <row r="98" spans="1:4">
      <c r="A98" s="256" t="s">
        <v>671</v>
      </c>
      <c r="B98" s="256" t="s">
        <v>643</v>
      </c>
      <c r="C98" s="256" t="s">
        <v>672</v>
      </c>
      <c r="D98" s="256" t="s">
        <v>112</v>
      </c>
    </row>
    <row r="99" spans="1:4">
      <c r="A99" t="s">
        <v>675</v>
      </c>
      <c r="B99" t="s">
        <v>645</v>
      </c>
      <c r="C99" t="s">
        <v>676</v>
      </c>
      <c r="D99" t="s">
        <v>112</v>
      </c>
    </row>
    <row r="100" spans="1:4">
      <c r="A100" t="s">
        <v>677</v>
      </c>
      <c r="B100" t="s">
        <v>646</v>
      </c>
      <c r="C100" t="s">
        <v>678</v>
      </c>
      <c r="D100" t="s">
        <v>112</v>
      </c>
    </row>
    <row r="101" spans="1:4">
      <c r="A101" s="256" t="s">
        <v>681</v>
      </c>
      <c r="B101" s="256" t="s">
        <v>648</v>
      </c>
      <c r="C101" s="256" t="s">
        <v>682</v>
      </c>
      <c r="D101" s="256" t="s">
        <v>112</v>
      </c>
    </row>
    <row r="102" spans="1:4">
      <c r="A102" t="s">
        <v>683</v>
      </c>
      <c r="B102" t="s">
        <v>649</v>
      </c>
      <c r="C102" t="s">
        <v>684</v>
      </c>
      <c r="D102" t="s">
        <v>112</v>
      </c>
    </row>
    <row r="103" spans="1:4">
      <c r="A103" s="256" t="s">
        <v>685</v>
      </c>
      <c r="B103" s="256" t="s">
        <v>650</v>
      </c>
      <c r="C103" s="256" t="s">
        <v>686</v>
      </c>
      <c r="D103" s="256" t="s">
        <v>112</v>
      </c>
    </row>
    <row r="104" spans="1:4">
      <c r="A104" t="s">
        <v>687</v>
      </c>
      <c r="B104" t="s">
        <v>651</v>
      </c>
      <c r="C104" t="s">
        <v>688</v>
      </c>
      <c r="D104" t="s">
        <v>112</v>
      </c>
    </row>
    <row r="105" spans="1:4">
      <c r="A105" t="s">
        <v>689</v>
      </c>
      <c r="B105" t="s">
        <v>652</v>
      </c>
      <c r="C105" t="s">
        <v>690</v>
      </c>
      <c r="D105" t="s">
        <v>112</v>
      </c>
    </row>
    <row r="106" spans="1:4" ht="17.25" thickBot="1">
      <c r="A106" s="255" t="s">
        <v>691</v>
      </c>
      <c r="B106" s="255" t="s">
        <v>653</v>
      </c>
      <c r="C106" s="255" t="s">
        <v>692</v>
      </c>
      <c r="D106" s="255" t="s">
        <v>112</v>
      </c>
    </row>
    <row r="107" spans="1:4">
      <c r="A107" t="s">
        <v>665</v>
      </c>
      <c r="B107" t="s">
        <v>640</v>
      </c>
      <c r="C107" t="s">
        <v>666</v>
      </c>
      <c r="D107" t="s">
        <v>109</v>
      </c>
    </row>
    <row r="108" spans="1:4">
      <c r="A108" t="s">
        <v>667</v>
      </c>
      <c r="B108" t="s">
        <v>641</v>
      </c>
      <c r="C108" t="s">
        <v>668</v>
      </c>
      <c r="D108" t="s">
        <v>109</v>
      </c>
    </row>
    <row r="109" spans="1:4">
      <c r="A109" s="256" t="s">
        <v>669</v>
      </c>
      <c r="B109" s="256" t="s">
        <v>642</v>
      </c>
      <c r="C109" s="256" t="s">
        <v>670</v>
      </c>
      <c r="D109" s="256" t="s">
        <v>109</v>
      </c>
    </row>
    <row r="110" spans="1:4">
      <c r="A110" t="s">
        <v>671</v>
      </c>
      <c r="B110" t="s">
        <v>643</v>
      </c>
      <c r="C110" t="s">
        <v>672</v>
      </c>
      <c r="D110" t="s">
        <v>109</v>
      </c>
    </row>
    <row r="111" spans="1:4">
      <c r="A111" t="s">
        <v>673</v>
      </c>
      <c r="B111" t="s">
        <v>644</v>
      </c>
      <c r="C111" t="s">
        <v>674</v>
      </c>
      <c r="D111" t="s">
        <v>109</v>
      </c>
    </row>
    <row r="112" spans="1:4">
      <c r="A112" s="256" t="s">
        <v>675</v>
      </c>
      <c r="B112" s="256" t="s">
        <v>645</v>
      </c>
      <c r="C112" s="256" t="s">
        <v>676</v>
      </c>
      <c r="D112" s="256" t="s">
        <v>109</v>
      </c>
    </row>
    <row r="113" spans="1:4">
      <c r="A113" t="s">
        <v>677</v>
      </c>
      <c r="B113" t="s">
        <v>646</v>
      </c>
      <c r="C113" t="s">
        <v>678</v>
      </c>
      <c r="D113" t="s">
        <v>109</v>
      </c>
    </row>
    <row r="114" spans="1:4">
      <c r="A114" t="s">
        <v>679</v>
      </c>
      <c r="B114" t="s">
        <v>647</v>
      </c>
      <c r="C114" t="s">
        <v>680</v>
      </c>
      <c r="D114" t="s">
        <v>109</v>
      </c>
    </row>
    <row r="115" spans="1:4">
      <c r="A115" s="256" t="s">
        <v>681</v>
      </c>
      <c r="B115" s="256" t="s">
        <v>648</v>
      </c>
      <c r="C115" s="256" t="s">
        <v>682</v>
      </c>
      <c r="D115" s="256" t="s">
        <v>109</v>
      </c>
    </row>
    <row r="116" spans="1:4">
      <c r="A116" t="s">
        <v>683</v>
      </c>
      <c r="B116" t="s">
        <v>649</v>
      </c>
      <c r="C116" t="s">
        <v>684</v>
      </c>
      <c r="D116" t="s">
        <v>109</v>
      </c>
    </row>
    <row r="117" spans="1:4">
      <c r="A117" t="s">
        <v>685</v>
      </c>
      <c r="B117" t="s">
        <v>650</v>
      </c>
      <c r="C117" t="s">
        <v>686</v>
      </c>
      <c r="D117" t="s">
        <v>109</v>
      </c>
    </row>
    <row r="118" spans="1:4">
      <c r="A118" t="s">
        <v>687</v>
      </c>
      <c r="B118" t="s">
        <v>651</v>
      </c>
      <c r="C118" t="s">
        <v>688</v>
      </c>
      <c r="D118" t="s">
        <v>109</v>
      </c>
    </row>
    <row r="119" spans="1:4">
      <c r="A119" t="s">
        <v>689</v>
      </c>
      <c r="B119" t="s">
        <v>652</v>
      </c>
      <c r="C119" t="s">
        <v>690</v>
      </c>
      <c r="D119" t="s">
        <v>109</v>
      </c>
    </row>
    <row r="120" spans="1:4" ht="17.25" thickBot="1">
      <c r="A120" s="255" t="s">
        <v>691</v>
      </c>
      <c r="B120" s="255" t="s">
        <v>653</v>
      </c>
      <c r="C120" s="255" t="s">
        <v>692</v>
      </c>
      <c r="D120" s="255" t="s">
        <v>109</v>
      </c>
    </row>
    <row r="121" spans="1:4">
      <c r="A121" s="256" t="s">
        <v>687</v>
      </c>
      <c r="B121" s="256" t="s">
        <v>651</v>
      </c>
      <c r="C121" s="256" t="s">
        <v>688</v>
      </c>
      <c r="D121" s="256" t="s">
        <v>104</v>
      </c>
    </row>
    <row r="122" spans="1:4" ht="17.25" thickBot="1">
      <c r="A122" s="255" t="s">
        <v>689</v>
      </c>
      <c r="B122" s="255" t="s">
        <v>652</v>
      </c>
      <c r="C122" s="255" t="s">
        <v>690</v>
      </c>
      <c r="D122" s="255" t="s">
        <v>104</v>
      </c>
    </row>
    <row r="123" spans="1:4">
      <c r="A123" t="s">
        <v>665</v>
      </c>
      <c r="B123" t="s">
        <v>640</v>
      </c>
      <c r="C123" t="s">
        <v>666</v>
      </c>
      <c r="D123" t="s">
        <v>304</v>
      </c>
    </row>
    <row r="124" spans="1:4">
      <c r="A124" s="256" t="s">
        <v>669</v>
      </c>
      <c r="B124" s="256" t="s">
        <v>642</v>
      </c>
      <c r="C124" s="256" t="s">
        <v>670</v>
      </c>
      <c r="D124" s="256" t="s">
        <v>304</v>
      </c>
    </row>
    <row r="125" spans="1:4">
      <c r="A125" t="s">
        <v>671</v>
      </c>
      <c r="B125" t="s">
        <v>643</v>
      </c>
      <c r="C125" t="s">
        <v>672</v>
      </c>
      <c r="D125" t="s">
        <v>304</v>
      </c>
    </row>
    <row r="126" spans="1:4">
      <c r="A126" t="s">
        <v>675</v>
      </c>
      <c r="B126" t="s">
        <v>645</v>
      </c>
      <c r="C126" t="s">
        <v>676</v>
      </c>
      <c r="D126" t="s">
        <v>304</v>
      </c>
    </row>
    <row r="127" spans="1:4">
      <c r="A127" s="256" t="s">
        <v>677</v>
      </c>
      <c r="B127" s="256" t="s">
        <v>646</v>
      </c>
      <c r="C127" s="256" t="s">
        <v>678</v>
      </c>
      <c r="D127" s="256" t="s">
        <v>304</v>
      </c>
    </row>
    <row r="128" spans="1:4">
      <c r="A128" t="s">
        <v>679</v>
      </c>
      <c r="B128" t="s">
        <v>647</v>
      </c>
      <c r="C128" t="s">
        <v>680</v>
      </c>
      <c r="D128" t="s">
        <v>304</v>
      </c>
    </row>
    <row r="129" spans="1:4">
      <c r="A129" t="s">
        <v>681</v>
      </c>
      <c r="B129" t="s">
        <v>648</v>
      </c>
      <c r="C129" t="s">
        <v>682</v>
      </c>
      <c r="D129" t="s">
        <v>304</v>
      </c>
    </row>
    <row r="130" spans="1:4">
      <c r="A130" t="s">
        <v>683</v>
      </c>
      <c r="B130" t="s">
        <v>649</v>
      </c>
      <c r="C130" t="s">
        <v>684</v>
      </c>
      <c r="D130" t="s">
        <v>304</v>
      </c>
    </row>
    <row r="131" spans="1:4">
      <c r="A131" t="s">
        <v>685</v>
      </c>
      <c r="B131" t="s">
        <v>650</v>
      </c>
      <c r="C131" t="s">
        <v>686</v>
      </c>
      <c r="D131" t="s">
        <v>304</v>
      </c>
    </row>
    <row r="132" spans="1:4">
      <c r="A132" t="s">
        <v>687</v>
      </c>
      <c r="B132" t="s">
        <v>651</v>
      </c>
      <c r="C132" t="s">
        <v>688</v>
      </c>
      <c r="D132" t="s">
        <v>304</v>
      </c>
    </row>
    <row r="133" spans="1:4">
      <c r="A133" s="256" t="s">
        <v>689</v>
      </c>
      <c r="B133" s="256" t="s">
        <v>652</v>
      </c>
      <c r="C133" s="256" t="s">
        <v>690</v>
      </c>
      <c r="D133" s="256" t="s">
        <v>304</v>
      </c>
    </row>
    <row r="134" spans="1:4" ht="17.25" thickBot="1">
      <c r="A134" s="255" t="s">
        <v>691</v>
      </c>
      <c r="B134" s="255" t="s">
        <v>653</v>
      </c>
      <c r="C134" s="255" t="s">
        <v>692</v>
      </c>
      <c r="D134" s="255" t="s">
        <v>304</v>
      </c>
    </row>
    <row r="135" spans="1:4">
      <c r="A135" t="s">
        <v>667</v>
      </c>
      <c r="B135" t="s">
        <v>641</v>
      </c>
      <c r="C135" t="s">
        <v>668</v>
      </c>
      <c r="D135" t="s">
        <v>102</v>
      </c>
    </row>
    <row r="136" spans="1:4">
      <c r="A136" s="256" t="s">
        <v>673</v>
      </c>
      <c r="B136" s="256" t="s">
        <v>644</v>
      </c>
      <c r="C136" s="256" t="s">
        <v>674</v>
      </c>
      <c r="D136" s="256" t="s">
        <v>102</v>
      </c>
    </row>
    <row r="137" spans="1:4">
      <c r="A137" t="s">
        <v>677</v>
      </c>
      <c r="B137" t="s">
        <v>646</v>
      </c>
      <c r="C137" t="s">
        <v>678</v>
      </c>
      <c r="D137" t="s">
        <v>102</v>
      </c>
    </row>
    <row r="138" spans="1:4">
      <c r="A138" s="256" t="s">
        <v>689</v>
      </c>
      <c r="B138" s="256" t="s">
        <v>652</v>
      </c>
      <c r="C138" s="256" t="s">
        <v>690</v>
      </c>
      <c r="D138" s="256" t="s">
        <v>102</v>
      </c>
    </row>
    <row r="139" spans="1:4" ht="17.25" thickBot="1">
      <c r="A139" s="255" t="s">
        <v>691</v>
      </c>
      <c r="B139" s="255" t="s">
        <v>653</v>
      </c>
      <c r="C139" s="255" t="s">
        <v>692</v>
      </c>
      <c r="D139" s="255" t="s">
        <v>102</v>
      </c>
    </row>
    <row r="140" spans="1:4" ht="17.25" thickBot="1">
      <c r="A140" s="257" t="s">
        <v>675</v>
      </c>
      <c r="B140" s="257" t="s">
        <v>645</v>
      </c>
      <c r="C140" s="257" t="s">
        <v>676</v>
      </c>
      <c r="D140" s="257" t="s">
        <v>108</v>
      </c>
    </row>
    <row r="141" spans="1:4">
      <c r="A141" t="s">
        <v>675</v>
      </c>
      <c r="B141" t="s">
        <v>645</v>
      </c>
      <c r="C141" t="s">
        <v>676</v>
      </c>
      <c r="D141" t="s">
        <v>106</v>
      </c>
    </row>
  </sheetData>
  <autoFilter ref="A1:D141">
    <sortState ref="A2:D141">
      <sortCondition ref="D1:D141"/>
    </sortState>
  </autoFilter>
  <phoneticPr fontId="15" type="noConversion"/>
  <printOptions gridLines="1"/>
  <pageMargins left="0.25" right="0.25" top="0.45" bottom="0.5" header="0.3" footer="0.3"/>
  <pageSetup paperSize="9" fitToHeight="0" orientation="portrait" blackAndWhite="1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4"/>
  <sheetViews>
    <sheetView zoomScaleNormal="100" workbookViewId="0">
      <selection activeCell="C2" sqref="C2"/>
    </sheetView>
  </sheetViews>
  <sheetFormatPr defaultColWidth="8.875" defaultRowHeight="15.75"/>
  <cols>
    <col min="1" max="1" width="8.875" style="9" customWidth="1"/>
    <col min="2" max="2" width="12.75" style="9" customWidth="1"/>
    <col min="3" max="3" width="28.375" style="9" bestFit="1" customWidth="1"/>
    <col min="4" max="4" width="9.375" style="9" bestFit="1" customWidth="1"/>
    <col min="5" max="5" width="9.75" style="9" customWidth="1"/>
    <col min="6" max="6" width="16" style="38" bestFit="1" customWidth="1"/>
    <col min="7" max="7" width="8" style="9" bestFit="1" customWidth="1"/>
    <col min="8" max="8" width="25.75" style="9" customWidth="1"/>
    <col min="9" max="10" width="8.875" style="8"/>
    <col min="11" max="11" width="10.75" style="8" customWidth="1"/>
    <col min="12" max="12" width="14.125" style="8" bestFit="1" customWidth="1"/>
    <col min="13" max="16384" width="8.875" style="8"/>
  </cols>
  <sheetData>
    <row r="1" spans="1:13" ht="30">
      <c r="A1" s="6" t="s">
        <v>137</v>
      </c>
      <c r="B1" s="7" t="s">
        <v>118</v>
      </c>
      <c r="C1" s="7" t="s">
        <v>9</v>
      </c>
      <c r="D1" s="11" t="s">
        <v>139</v>
      </c>
      <c r="E1" s="7" t="s">
        <v>147</v>
      </c>
      <c r="F1" s="32" t="s">
        <v>138</v>
      </c>
      <c r="G1" s="10" t="s">
        <v>158</v>
      </c>
      <c r="H1" s="10" t="s">
        <v>169</v>
      </c>
    </row>
    <row r="2" spans="1:13" ht="16.5">
      <c r="A2" s="12">
        <v>30</v>
      </c>
      <c r="B2" s="13" t="s">
        <v>35</v>
      </c>
      <c r="C2" s="14" t="s">
        <v>34</v>
      </c>
      <c r="D2" s="14" t="s">
        <v>117</v>
      </c>
      <c r="E2" s="15">
        <v>3</v>
      </c>
      <c r="F2" s="33"/>
      <c r="G2" s="16" t="e">
        <f>INDEX(學生名單!A:H,MATCH(表格_3[[#This Row],[Student no.]],學生名單!B:B,0),1)</f>
        <v>#N/A</v>
      </c>
      <c r="H2" s="16"/>
      <c r="K2" s="28" t="s">
        <v>164</v>
      </c>
      <c r="L2" t="s">
        <v>167</v>
      </c>
      <c r="M2"/>
    </row>
    <row r="3" spans="1:13" ht="16.5">
      <c r="A3" s="12">
        <v>13</v>
      </c>
      <c r="B3" s="13" t="s">
        <v>21</v>
      </c>
      <c r="C3" s="14" t="s">
        <v>20</v>
      </c>
      <c r="D3" s="14" t="s">
        <v>117</v>
      </c>
      <c r="E3" s="15">
        <v>2</v>
      </c>
      <c r="F3" s="33"/>
      <c r="G3" s="16" t="e">
        <f>INDEX(學生名單!A:H,MATCH(表格_3[[#This Row],[Student no.]],學生名單!B:B,0),1)</f>
        <v>#N/A</v>
      </c>
      <c r="H3" s="16"/>
      <c r="K3" s="29" t="s">
        <v>117</v>
      </c>
      <c r="L3" s="30">
        <v>20</v>
      </c>
      <c r="M3"/>
    </row>
    <row r="4" spans="1:13" ht="16.5">
      <c r="A4" s="12">
        <v>28</v>
      </c>
      <c r="B4" s="13" t="s">
        <v>53</v>
      </c>
      <c r="C4" s="14" t="s">
        <v>52</v>
      </c>
      <c r="D4" s="14" t="s">
        <v>117</v>
      </c>
      <c r="E4" s="15">
        <v>1</v>
      </c>
      <c r="F4" s="33"/>
      <c r="G4" s="16" t="e">
        <f>INDEX(學生名單!A:H,MATCH(表格_3[[#This Row],[Student no.]],學生名單!B:B,0),1)</f>
        <v>#N/A</v>
      </c>
      <c r="H4" s="16"/>
      <c r="K4" s="29" t="s">
        <v>113</v>
      </c>
      <c r="L4" s="30">
        <v>14</v>
      </c>
      <c r="M4"/>
    </row>
    <row r="5" spans="1:13" ht="16.5">
      <c r="A5" s="12">
        <v>31</v>
      </c>
      <c r="B5" s="13" t="s">
        <v>19</v>
      </c>
      <c r="C5" s="14" t="s">
        <v>18</v>
      </c>
      <c r="D5" s="14" t="s">
        <v>117</v>
      </c>
      <c r="E5" s="15">
        <v>1</v>
      </c>
      <c r="F5" s="33"/>
      <c r="G5" s="16" t="e">
        <f>INDEX(學生名單!A:H,MATCH(表格_3[[#This Row],[Student no.]],學生名單!B:B,0),1)</f>
        <v>#N/A</v>
      </c>
      <c r="H5" s="16"/>
      <c r="K5" s="29" t="s">
        <v>115</v>
      </c>
      <c r="L5" s="30">
        <v>20</v>
      </c>
      <c r="M5"/>
    </row>
    <row r="6" spans="1:13" ht="16.5">
      <c r="A6" s="12">
        <v>11</v>
      </c>
      <c r="B6" s="13" t="s">
        <v>43</v>
      </c>
      <c r="C6" s="14" t="s">
        <v>42</v>
      </c>
      <c r="D6" s="14" t="s">
        <v>117</v>
      </c>
      <c r="E6" s="15">
        <v>2</v>
      </c>
      <c r="F6" s="33"/>
      <c r="G6" s="16" t="e">
        <f>INDEX(學生名單!A:H,MATCH(表格_3[[#This Row],[Student no.]],學生名單!B:B,0),1)</f>
        <v>#N/A</v>
      </c>
      <c r="H6" s="16"/>
      <c r="K6" s="29" t="s">
        <v>116</v>
      </c>
      <c r="L6" s="30">
        <v>25</v>
      </c>
      <c r="M6"/>
    </row>
    <row r="7" spans="1:13" ht="16.5">
      <c r="A7" s="12">
        <v>18</v>
      </c>
      <c r="B7" s="13" t="s">
        <v>45</v>
      </c>
      <c r="C7" s="14" t="s">
        <v>170</v>
      </c>
      <c r="D7" s="14" t="s">
        <v>117</v>
      </c>
      <c r="E7" s="15">
        <v>3</v>
      </c>
      <c r="F7" s="33"/>
      <c r="G7" s="16" t="e">
        <f>INDEX(學生名單!A:H,MATCH(表格_3[[#This Row],[Student no.]],學生名單!B:B,0),1)</f>
        <v>#N/A</v>
      </c>
      <c r="H7" s="16"/>
      <c r="K7" s="29" t="s">
        <v>114</v>
      </c>
      <c r="L7" s="30">
        <v>31</v>
      </c>
      <c r="M7"/>
    </row>
    <row r="8" spans="1:13" ht="16.5">
      <c r="A8" s="12">
        <v>25</v>
      </c>
      <c r="B8" s="13" t="s">
        <v>51</v>
      </c>
      <c r="C8" s="14" t="s">
        <v>50</v>
      </c>
      <c r="D8" s="14" t="s">
        <v>117</v>
      </c>
      <c r="E8" s="15">
        <v>2</v>
      </c>
      <c r="F8" s="33"/>
      <c r="G8" s="16" t="e">
        <f>INDEX(學生名單!A:H,MATCH(表格_3[[#This Row],[Student no.]],學生名單!B:B,0),1)</f>
        <v>#N/A</v>
      </c>
      <c r="H8" s="16"/>
      <c r="K8" s="29" t="s">
        <v>101</v>
      </c>
      <c r="L8" s="30">
        <v>21</v>
      </c>
      <c r="M8"/>
    </row>
    <row r="9" spans="1:13" ht="16.5">
      <c r="A9" s="12">
        <v>24</v>
      </c>
      <c r="B9" s="13" t="s">
        <v>25</v>
      </c>
      <c r="C9" s="14" t="s">
        <v>24</v>
      </c>
      <c r="D9" s="14" t="s">
        <v>117</v>
      </c>
      <c r="E9" s="15">
        <v>3</v>
      </c>
      <c r="F9" s="33"/>
      <c r="G9" s="16" t="e">
        <f>INDEX(學生名單!A:H,MATCH(表格_3[[#This Row],[Student no.]],學生名單!B:B,0),1)</f>
        <v>#N/A</v>
      </c>
      <c r="H9" s="16"/>
      <c r="K9" s="29" t="s">
        <v>110</v>
      </c>
      <c r="L9" s="30">
        <v>6</v>
      </c>
      <c r="M9"/>
    </row>
    <row r="10" spans="1:13" ht="16.5">
      <c r="A10" s="12">
        <v>14</v>
      </c>
      <c r="B10" s="13" t="s">
        <v>67</v>
      </c>
      <c r="C10" s="14" t="s">
        <v>66</v>
      </c>
      <c r="D10" s="14" t="s">
        <v>117</v>
      </c>
      <c r="E10" s="15">
        <v>4</v>
      </c>
      <c r="F10" s="33"/>
      <c r="G10" s="16" t="e">
        <f>INDEX(學生名單!A:H,MATCH(表格_3[[#This Row],[Student no.]],學生名單!B:B,0),1)</f>
        <v>#N/A</v>
      </c>
      <c r="H10" s="16"/>
      <c r="K10" s="29" t="s">
        <v>105</v>
      </c>
      <c r="L10" s="30">
        <v>17</v>
      </c>
      <c r="M10"/>
    </row>
    <row r="11" spans="1:13" ht="16.5">
      <c r="A11" s="12">
        <v>36</v>
      </c>
      <c r="B11" s="13" t="s">
        <v>15</v>
      </c>
      <c r="C11" s="14" t="s">
        <v>14</v>
      </c>
      <c r="D11" s="14" t="s">
        <v>117</v>
      </c>
      <c r="E11" s="15">
        <v>4</v>
      </c>
      <c r="F11" s="33"/>
      <c r="G11" s="16" t="e">
        <f>INDEX(學生名單!A:H,MATCH(表格_3[[#This Row],[Student no.]],學生名單!B:B,0),1)</f>
        <v>#N/A</v>
      </c>
      <c r="H11" s="16"/>
      <c r="K11" s="29" t="s">
        <v>103</v>
      </c>
      <c r="L11" s="30">
        <v>37</v>
      </c>
      <c r="M11"/>
    </row>
    <row r="12" spans="1:13" ht="16.5">
      <c r="A12" s="12">
        <v>22</v>
      </c>
      <c r="B12" s="13" t="s">
        <v>65</v>
      </c>
      <c r="C12" s="14" t="s">
        <v>64</v>
      </c>
      <c r="D12" s="14" t="s">
        <v>117</v>
      </c>
      <c r="E12" s="15">
        <v>1</v>
      </c>
      <c r="F12" s="33"/>
      <c r="G12" s="16" t="e">
        <f>INDEX(學生名單!A:H,MATCH(表格_3[[#This Row],[Student no.]],學生名單!B:B,0),1)</f>
        <v>#N/A</v>
      </c>
      <c r="H12" s="16"/>
      <c r="K12" s="29" t="s">
        <v>130</v>
      </c>
      <c r="L12" s="30">
        <v>38</v>
      </c>
      <c r="M12"/>
    </row>
    <row r="13" spans="1:13" ht="16.5">
      <c r="A13" s="12">
        <v>17</v>
      </c>
      <c r="B13" s="13" t="s">
        <v>69</v>
      </c>
      <c r="C13" s="14" t="s">
        <v>68</v>
      </c>
      <c r="D13" s="14" t="s">
        <v>117</v>
      </c>
      <c r="E13" s="15">
        <v>1</v>
      </c>
      <c r="F13" s="33"/>
      <c r="G13" s="16" t="e">
        <f>INDEX(學生名單!A:H,MATCH(表格_3[[#This Row],[Student no.]],學生名單!B:B,0),1)</f>
        <v>#N/A</v>
      </c>
      <c r="H13" s="16"/>
      <c r="K13" s="29" t="s">
        <v>112</v>
      </c>
      <c r="L13" s="30">
        <v>38</v>
      </c>
      <c r="M13"/>
    </row>
    <row r="14" spans="1:13" ht="16.5">
      <c r="A14" s="12">
        <v>15</v>
      </c>
      <c r="B14" s="13" t="s">
        <v>75</v>
      </c>
      <c r="C14" s="14" t="s">
        <v>74</v>
      </c>
      <c r="D14" s="14" t="s">
        <v>117</v>
      </c>
      <c r="E14" s="15">
        <v>3</v>
      </c>
      <c r="F14" s="33"/>
      <c r="G14" s="16" t="e">
        <f>INDEX(學生名單!A:H,MATCH(表格_3[[#This Row],[Student no.]],學生名單!B:B,0),1)</f>
        <v>#N/A</v>
      </c>
      <c r="H14" s="16"/>
      <c r="K14" s="29" t="s">
        <v>109</v>
      </c>
      <c r="L14" s="30">
        <v>38</v>
      </c>
      <c r="M14"/>
    </row>
    <row r="15" spans="1:13" ht="16.5">
      <c r="A15" s="12">
        <v>20</v>
      </c>
      <c r="B15" s="13" t="s">
        <v>57</v>
      </c>
      <c r="C15" s="14" t="s">
        <v>56</v>
      </c>
      <c r="D15" s="14" t="s">
        <v>117</v>
      </c>
      <c r="E15" s="15">
        <v>3</v>
      </c>
      <c r="F15" s="33"/>
      <c r="G15" s="16" t="e">
        <f>INDEX(學生名單!A:H,MATCH(表格_3[[#This Row],[Student no.]],學生名單!B:B,0),1)</f>
        <v>#N/A</v>
      </c>
      <c r="H15" s="16"/>
      <c r="K15" s="29" t="s">
        <v>104</v>
      </c>
      <c r="L15" s="30">
        <v>30</v>
      </c>
      <c r="M15"/>
    </row>
    <row r="16" spans="1:13" ht="16.5">
      <c r="A16" s="12">
        <v>23</v>
      </c>
      <c r="B16" s="13" t="s">
        <v>37</v>
      </c>
      <c r="C16" s="14" t="s">
        <v>36</v>
      </c>
      <c r="D16" s="14" t="s">
        <v>117</v>
      </c>
      <c r="E16" s="15">
        <v>1</v>
      </c>
      <c r="F16" s="33"/>
      <c r="G16" s="16" t="e">
        <f>INDEX(學生名單!A:H,MATCH(表格_3[[#This Row],[Student no.]],學生名單!B:B,0),1)</f>
        <v>#N/A</v>
      </c>
      <c r="H16" s="16"/>
      <c r="K16" s="29" t="s">
        <v>107</v>
      </c>
      <c r="L16" s="30">
        <v>20</v>
      </c>
      <c r="M16"/>
    </row>
    <row r="17" spans="1:13" ht="16.5">
      <c r="A17" s="12">
        <v>32</v>
      </c>
      <c r="B17" s="13" t="s">
        <v>39</v>
      </c>
      <c r="C17" s="14" t="s">
        <v>38</v>
      </c>
      <c r="D17" s="14" t="s">
        <v>117</v>
      </c>
      <c r="E17" s="15">
        <v>1</v>
      </c>
      <c r="F17" s="33"/>
      <c r="G17" s="16" t="e">
        <f>INDEX(學生名單!A:H,MATCH(表格_3[[#This Row],[Student no.]],學生名單!B:B,0),1)</f>
        <v>#N/A</v>
      </c>
      <c r="H17" s="16"/>
      <c r="K17" s="29" t="s">
        <v>131</v>
      </c>
      <c r="L17" s="30">
        <v>76</v>
      </c>
      <c r="M17"/>
    </row>
    <row r="18" spans="1:13" ht="16.5">
      <c r="A18" s="12">
        <v>27</v>
      </c>
      <c r="B18" s="13" t="s">
        <v>41</v>
      </c>
      <c r="C18" s="14" t="s">
        <v>40</v>
      </c>
      <c r="D18" s="14" t="s">
        <v>117</v>
      </c>
      <c r="E18" s="15">
        <v>1</v>
      </c>
      <c r="F18" s="33"/>
      <c r="G18" s="16" t="e">
        <f>INDEX(學生名單!A:H,MATCH(表格_3[[#This Row],[Student no.]],學生名單!B:B,0),1)</f>
        <v>#N/A</v>
      </c>
      <c r="H18" s="16"/>
      <c r="K18" s="29" t="s">
        <v>102</v>
      </c>
      <c r="L18" s="30">
        <v>20</v>
      </c>
      <c r="M18"/>
    </row>
    <row r="19" spans="1:13" ht="16.5">
      <c r="A19" s="12">
        <v>19</v>
      </c>
      <c r="B19" s="13" t="s">
        <v>59</v>
      </c>
      <c r="C19" s="14" t="s">
        <v>58</v>
      </c>
      <c r="D19" s="14" t="s">
        <v>117</v>
      </c>
      <c r="E19" s="15">
        <v>1</v>
      </c>
      <c r="F19" s="33"/>
      <c r="G19" s="16" t="e">
        <f>INDEX(學生名單!A:H,MATCH(表格_3[[#This Row],[Student no.]],學生名單!B:B,0),1)</f>
        <v>#N/A</v>
      </c>
      <c r="H19" s="16"/>
      <c r="K19" s="29" t="s">
        <v>129</v>
      </c>
      <c r="L19" s="30">
        <v>38</v>
      </c>
      <c r="M19"/>
    </row>
    <row r="20" spans="1:13" ht="16.5">
      <c r="A20" s="12">
        <v>21</v>
      </c>
      <c r="B20" s="13" t="s">
        <v>63</v>
      </c>
      <c r="C20" s="14" t="s">
        <v>62</v>
      </c>
      <c r="D20" s="14" t="s">
        <v>117</v>
      </c>
      <c r="E20" s="15">
        <v>3</v>
      </c>
      <c r="F20" s="33"/>
      <c r="G20" s="16" t="e">
        <f>INDEX(學生名單!A:H,MATCH(表格_3[[#This Row],[Student no.]],學生名單!B:B,0),1)</f>
        <v>#N/A</v>
      </c>
      <c r="H20" s="16"/>
      <c r="K20" s="29" t="s">
        <v>108</v>
      </c>
      <c r="L20" s="30">
        <v>12</v>
      </c>
    </row>
    <row r="21" spans="1:13" ht="16.5">
      <c r="A21" s="12">
        <v>8</v>
      </c>
      <c r="B21" s="13" t="s">
        <v>17</v>
      </c>
      <c r="C21" s="14" t="s">
        <v>16</v>
      </c>
      <c r="D21" s="14" t="s">
        <v>117</v>
      </c>
      <c r="E21" s="15">
        <v>2</v>
      </c>
      <c r="F21" s="33"/>
      <c r="G21" s="16" t="e">
        <f>INDEX(學生名單!A:H,MATCH(表格_3[[#This Row],[Student no.]],學生名單!B:B,0),1)</f>
        <v>#N/A</v>
      </c>
      <c r="H21" s="16"/>
      <c r="K21" s="29" t="s">
        <v>106</v>
      </c>
      <c r="L21" s="30">
        <v>31</v>
      </c>
    </row>
    <row r="22" spans="1:13" ht="16.5">
      <c r="A22" s="12">
        <v>13</v>
      </c>
      <c r="B22" s="13" t="s">
        <v>21</v>
      </c>
      <c r="C22" s="14" t="s">
        <v>20</v>
      </c>
      <c r="D22" s="14" t="s">
        <v>113</v>
      </c>
      <c r="E22" s="15">
        <v>1</v>
      </c>
      <c r="F22" s="33" t="s">
        <v>142</v>
      </c>
      <c r="G22" s="16" t="e">
        <f>INDEX(學生名單!A:H,MATCH(表格_3[[#This Row],[Student no.]],學生名單!B:B,0),1)</f>
        <v>#N/A</v>
      </c>
      <c r="H22" s="16"/>
      <c r="K22" s="29" t="s">
        <v>165</v>
      </c>
      <c r="L22" s="30"/>
    </row>
    <row r="23" spans="1:13" ht="16.5">
      <c r="A23" s="12">
        <v>10</v>
      </c>
      <c r="B23" s="13" t="s">
        <v>27</v>
      </c>
      <c r="C23" s="14" t="s">
        <v>26</v>
      </c>
      <c r="D23" s="14" t="s">
        <v>113</v>
      </c>
      <c r="E23" s="15">
        <v>1</v>
      </c>
      <c r="F23" s="33" t="s">
        <v>156</v>
      </c>
      <c r="G23" s="16" t="e">
        <f>INDEX(學生名單!A:H,MATCH(表格_3[[#This Row],[Student no.]],學生名單!B:B,0),1)</f>
        <v>#N/A</v>
      </c>
      <c r="H23" s="16"/>
      <c r="K23" s="29" t="s">
        <v>166</v>
      </c>
      <c r="L23" s="30">
        <v>532</v>
      </c>
    </row>
    <row r="24" spans="1:13">
      <c r="A24" s="12">
        <v>11</v>
      </c>
      <c r="B24" s="13" t="s">
        <v>43</v>
      </c>
      <c r="C24" s="14" t="s">
        <v>42</v>
      </c>
      <c r="D24" s="14" t="s">
        <v>113</v>
      </c>
      <c r="E24" s="15">
        <v>1</v>
      </c>
      <c r="F24" s="33" t="s">
        <v>143</v>
      </c>
      <c r="G24" s="16" t="e">
        <f>INDEX(學生名單!A:H,MATCH(表格_3[[#This Row],[Student no.]],學生名單!B:B,0),1)</f>
        <v>#N/A</v>
      </c>
      <c r="H24" s="16"/>
    </row>
    <row r="25" spans="1:13">
      <c r="A25" s="12">
        <v>18</v>
      </c>
      <c r="B25" s="13" t="s">
        <v>45</v>
      </c>
      <c r="C25" s="14" t="s">
        <v>44</v>
      </c>
      <c r="D25" s="14" t="s">
        <v>113</v>
      </c>
      <c r="E25" s="15">
        <v>1</v>
      </c>
      <c r="F25" s="33" t="s">
        <v>145</v>
      </c>
      <c r="G25" s="16" t="e">
        <f>INDEX(學生名單!A:H,MATCH(表格_3[[#This Row],[Student no.]],學生名單!B:B,0),1)</f>
        <v>#N/A</v>
      </c>
      <c r="H25" s="16"/>
    </row>
    <row r="26" spans="1:13">
      <c r="A26" s="12">
        <v>37</v>
      </c>
      <c r="B26" s="13" t="s">
        <v>33</v>
      </c>
      <c r="C26" s="14" t="s">
        <v>32</v>
      </c>
      <c r="D26" s="14" t="s">
        <v>113</v>
      </c>
      <c r="E26" s="15">
        <v>1</v>
      </c>
      <c r="F26" s="34" t="s">
        <v>140</v>
      </c>
      <c r="G26" s="17" t="e">
        <f>INDEX(學生名單!A:H,MATCH(表格_3[[#This Row],[Student no.]],學生名單!B:B,0),1)</f>
        <v>#N/A</v>
      </c>
      <c r="H26" s="17"/>
    </row>
    <row r="27" spans="1:13">
      <c r="A27" s="12">
        <v>24</v>
      </c>
      <c r="B27" s="13" t="s">
        <v>25</v>
      </c>
      <c r="C27" s="14" t="s">
        <v>24</v>
      </c>
      <c r="D27" s="14" t="s">
        <v>113</v>
      </c>
      <c r="E27" s="15">
        <v>1</v>
      </c>
      <c r="F27" s="33" t="s">
        <v>146</v>
      </c>
      <c r="G27" s="16" t="e">
        <f>INDEX(學生名單!A:H,MATCH(表格_3[[#This Row],[Student no.]],學生名單!B:B,0),1)</f>
        <v>#N/A</v>
      </c>
      <c r="H27" s="16"/>
    </row>
    <row r="28" spans="1:13">
      <c r="A28" s="12">
        <v>16</v>
      </c>
      <c r="B28" s="13" t="s">
        <v>23</v>
      </c>
      <c r="C28" s="14" t="s">
        <v>22</v>
      </c>
      <c r="D28" s="14" t="s">
        <v>113</v>
      </c>
      <c r="E28" s="15">
        <v>1</v>
      </c>
      <c r="F28" s="33" t="s">
        <v>142</v>
      </c>
      <c r="G28" s="16" t="e">
        <f>INDEX(學生名單!A:H,MATCH(表格_3[[#This Row],[Student no.]],學生名單!B:B,0),1)</f>
        <v>#N/A</v>
      </c>
      <c r="H28" s="16"/>
    </row>
    <row r="29" spans="1:13">
      <c r="A29" s="12">
        <v>7</v>
      </c>
      <c r="B29" s="13" t="s">
        <v>47</v>
      </c>
      <c r="C29" s="14" t="s">
        <v>46</v>
      </c>
      <c r="D29" s="14" t="s">
        <v>113</v>
      </c>
      <c r="E29" s="15">
        <v>1</v>
      </c>
      <c r="F29" s="33" t="s">
        <v>145</v>
      </c>
      <c r="G29" s="16" t="e">
        <f>INDEX(學生名單!A:H,MATCH(表格_3[[#This Row],[Student no.]],學生名單!B:B,0),1)</f>
        <v>#N/A</v>
      </c>
      <c r="H29" s="16"/>
    </row>
    <row r="30" spans="1:13">
      <c r="A30" s="12">
        <v>4</v>
      </c>
      <c r="B30" s="13" t="s">
        <v>83</v>
      </c>
      <c r="C30" s="14" t="s">
        <v>82</v>
      </c>
      <c r="D30" s="14" t="s">
        <v>113</v>
      </c>
      <c r="E30" s="15">
        <v>1</v>
      </c>
      <c r="F30" s="33" t="s">
        <v>145</v>
      </c>
      <c r="G30" s="16" t="e">
        <f>INDEX(學生名單!A:H,MATCH(表格_3[[#This Row],[Student no.]],學生名單!B:B,0),1)</f>
        <v>#N/A</v>
      </c>
      <c r="H30" s="16"/>
    </row>
    <row r="31" spans="1:13">
      <c r="A31" s="12">
        <v>9</v>
      </c>
      <c r="B31" s="13" t="s">
        <v>85</v>
      </c>
      <c r="C31" s="14" t="s">
        <v>84</v>
      </c>
      <c r="D31" s="14" t="s">
        <v>113</v>
      </c>
      <c r="E31" s="15">
        <v>1</v>
      </c>
      <c r="F31" s="33" t="s">
        <v>142</v>
      </c>
      <c r="G31" s="16" t="e">
        <f>INDEX(學生名單!A:H,MATCH(表格_3[[#This Row],[Student no.]],學生名單!B:B,0),1)</f>
        <v>#N/A</v>
      </c>
      <c r="H31" s="16"/>
    </row>
    <row r="32" spans="1:13">
      <c r="A32" s="12">
        <v>32</v>
      </c>
      <c r="B32" s="13" t="s">
        <v>39</v>
      </c>
      <c r="C32" s="14" t="s">
        <v>38</v>
      </c>
      <c r="D32" s="14" t="s">
        <v>113</v>
      </c>
      <c r="E32" s="15">
        <v>2</v>
      </c>
      <c r="F32" s="33" t="s">
        <v>141</v>
      </c>
      <c r="G32" s="16" t="e">
        <f>INDEX(學生名單!A:H,MATCH(表格_3[[#This Row],[Student no.]],學生名單!B:B,0),1)</f>
        <v>#N/A</v>
      </c>
      <c r="H32" s="16"/>
    </row>
    <row r="33" spans="1:8">
      <c r="A33" s="12">
        <v>1</v>
      </c>
      <c r="B33" s="13" t="s">
        <v>79</v>
      </c>
      <c r="C33" s="14" t="s">
        <v>78</v>
      </c>
      <c r="D33" s="14" t="s">
        <v>113</v>
      </c>
      <c r="E33" s="15">
        <v>1</v>
      </c>
      <c r="F33" s="33" t="s">
        <v>145</v>
      </c>
      <c r="G33" s="16" t="e">
        <f>INDEX(學生名單!A:H,MATCH(表格_3[[#This Row],[Student no.]],學生名單!B:B,0),1)</f>
        <v>#N/A</v>
      </c>
      <c r="H33" s="16"/>
    </row>
    <row r="34" spans="1:8">
      <c r="A34" s="12">
        <v>6</v>
      </c>
      <c r="B34" s="13" t="s">
        <v>71</v>
      </c>
      <c r="C34" s="14" t="s">
        <v>70</v>
      </c>
      <c r="D34" s="14" t="s">
        <v>113</v>
      </c>
      <c r="E34" s="15">
        <v>1</v>
      </c>
      <c r="F34" s="33" t="s">
        <v>145</v>
      </c>
      <c r="G34" s="16" t="e">
        <f>INDEX(學生名單!A:H,MATCH(表格_3[[#This Row],[Student no.]],學生名單!B:B,0),1)</f>
        <v>#N/A</v>
      </c>
      <c r="H34" s="16"/>
    </row>
    <row r="35" spans="1:8">
      <c r="A35" s="12">
        <v>26</v>
      </c>
      <c r="B35" s="13" t="s">
        <v>49</v>
      </c>
      <c r="C35" s="14" t="s">
        <v>48</v>
      </c>
      <c r="D35" s="14" t="s">
        <v>113</v>
      </c>
      <c r="E35" s="15">
        <v>1</v>
      </c>
      <c r="F35" s="33" t="s">
        <v>144</v>
      </c>
      <c r="G35" s="16" t="e">
        <f>INDEX(學生名單!A:H,MATCH(表格_3[[#This Row],[Student no.]],學生名單!B:B,0),1)</f>
        <v>#N/A</v>
      </c>
      <c r="H35" s="16"/>
    </row>
    <row r="36" spans="1:8">
      <c r="A36" s="12">
        <v>30</v>
      </c>
      <c r="B36" s="13" t="s">
        <v>35</v>
      </c>
      <c r="C36" s="14" t="s">
        <v>34</v>
      </c>
      <c r="D36" s="14" t="s">
        <v>115</v>
      </c>
      <c r="E36" s="15">
        <v>5</v>
      </c>
      <c r="F36" s="33"/>
      <c r="G36" s="16" t="e">
        <f>INDEX(學生名單!A:H,MATCH(表格_3[[#This Row],[Student no.]],學生名單!B:B,0),1)</f>
        <v>#N/A</v>
      </c>
      <c r="H36" s="16"/>
    </row>
    <row r="37" spans="1:8">
      <c r="A37" s="12">
        <v>28</v>
      </c>
      <c r="B37" s="13" t="s">
        <v>53</v>
      </c>
      <c r="C37" s="14" t="s">
        <v>52</v>
      </c>
      <c r="D37" s="14" t="s">
        <v>115</v>
      </c>
      <c r="E37" s="15">
        <v>5</v>
      </c>
      <c r="F37" s="33"/>
      <c r="G37" s="16" t="e">
        <f>INDEX(學生名單!A:H,MATCH(表格_3[[#This Row],[Student no.]],學生名單!B:B,0),1)</f>
        <v>#N/A</v>
      </c>
      <c r="H37" s="16"/>
    </row>
    <row r="38" spans="1:8">
      <c r="A38" s="12">
        <v>3</v>
      </c>
      <c r="B38" s="13" t="s">
        <v>81</v>
      </c>
      <c r="C38" s="14" t="s">
        <v>80</v>
      </c>
      <c r="D38" s="14" t="s">
        <v>115</v>
      </c>
      <c r="E38" s="18">
        <v>4</v>
      </c>
      <c r="F38" s="33"/>
      <c r="G38" s="16" t="e">
        <f>INDEX(學生名單!A:H,MATCH(表格_3[[#This Row],[Student no.]],學生名單!B:B,0),1)</f>
        <v>#N/A</v>
      </c>
      <c r="H38" s="16"/>
    </row>
    <row r="39" spans="1:8">
      <c r="A39" s="12">
        <v>10</v>
      </c>
      <c r="B39" s="13" t="s">
        <v>27</v>
      </c>
      <c r="C39" s="14" t="s">
        <v>26</v>
      </c>
      <c r="D39" s="14" t="s">
        <v>115</v>
      </c>
      <c r="E39" s="15">
        <v>7</v>
      </c>
      <c r="F39" s="33"/>
      <c r="G39" s="16" t="e">
        <f>INDEX(學生名單!A:H,MATCH(表格_3[[#This Row],[Student no.]],學生名單!B:B,0),1)</f>
        <v>#N/A</v>
      </c>
      <c r="H39" s="16"/>
    </row>
    <row r="40" spans="1:8">
      <c r="A40" s="12">
        <v>33</v>
      </c>
      <c r="B40" s="13" t="s">
        <v>11</v>
      </c>
      <c r="C40" s="14" t="s">
        <v>10</v>
      </c>
      <c r="D40" s="14" t="s">
        <v>115</v>
      </c>
      <c r="E40" s="15">
        <v>4</v>
      </c>
      <c r="F40" s="33"/>
      <c r="G40" s="16" t="e">
        <f>INDEX(學生名單!A:H,MATCH(表格_3[[#This Row],[Student no.]],學生名單!B:B,0),1)</f>
        <v>#N/A</v>
      </c>
      <c r="H40" s="16"/>
    </row>
    <row r="41" spans="1:8">
      <c r="A41" s="12">
        <v>11</v>
      </c>
      <c r="B41" s="13" t="s">
        <v>43</v>
      </c>
      <c r="C41" s="14" t="s">
        <v>42</v>
      </c>
      <c r="D41" s="14" t="s">
        <v>115</v>
      </c>
      <c r="E41" s="15">
        <v>3</v>
      </c>
      <c r="F41" s="33"/>
      <c r="G41" s="16" t="e">
        <f>INDEX(學生名單!A:H,MATCH(表格_3[[#This Row],[Student no.]],學生名單!B:B,0),1)</f>
        <v>#N/A</v>
      </c>
      <c r="H41" s="16"/>
    </row>
    <row r="42" spans="1:8">
      <c r="A42" s="12">
        <v>37</v>
      </c>
      <c r="B42" s="13" t="s">
        <v>33</v>
      </c>
      <c r="C42" s="14" t="s">
        <v>32</v>
      </c>
      <c r="D42" s="14" t="s">
        <v>115</v>
      </c>
      <c r="E42" s="15">
        <v>2</v>
      </c>
      <c r="F42" s="33"/>
      <c r="G42" s="16" t="e">
        <f>INDEX(學生名單!A:H,MATCH(表格_3[[#This Row],[Student no.]],學生名單!B:B,0),1)</f>
        <v>#N/A</v>
      </c>
      <c r="H42" s="16"/>
    </row>
    <row r="43" spans="1:8">
      <c r="A43" s="12">
        <v>22</v>
      </c>
      <c r="B43" s="13" t="s">
        <v>65</v>
      </c>
      <c r="C43" s="14" t="s">
        <v>64</v>
      </c>
      <c r="D43" s="14" t="s">
        <v>115</v>
      </c>
      <c r="E43" s="15">
        <v>4</v>
      </c>
      <c r="F43" s="33"/>
      <c r="G43" s="16" t="e">
        <f>INDEX(學生名單!A:H,MATCH(表格_3[[#This Row],[Student no.]],學生名單!B:B,0),1)</f>
        <v>#N/A</v>
      </c>
      <c r="H43" s="16"/>
    </row>
    <row r="44" spans="1:8">
      <c r="A44" s="12">
        <v>17</v>
      </c>
      <c r="B44" s="13" t="s">
        <v>69</v>
      </c>
      <c r="C44" s="14" t="s">
        <v>68</v>
      </c>
      <c r="D44" s="14" t="s">
        <v>115</v>
      </c>
      <c r="E44" s="15">
        <v>5</v>
      </c>
      <c r="F44" s="33"/>
      <c r="G44" s="16" t="e">
        <f>INDEX(學生名單!A:H,MATCH(表格_3[[#This Row],[Student no.]],學生名單!B:B,0),1)</f>
        <v>#N/A</v>
      </c>
      <c r="H44" s="16"/>
    </row>
    <row r="45" spans="1:8">
      <c r="A45" s="12">
        <v>20</v>
      </c>
      <c r="B45" s="13" t="s">
        <v>57</v>
      </c>
      <c r="C45" s="14" t="s">
        <v>56</v>
      </c>
      <c r="D45" s="14" t="s">
        <v>115</v>
      </c>
      <c r="E45" s="15">
        <v>4</v>
      </c>
      <c r="F45" s="33"/>
      <c r="G45" s="16" t="e">
        <f>INDEX(學生名單!A:H,MATCH(表格_3[[#This Row],[Student no.]],學生名單!B:B,0),1)</f>
        <v>#N/A</v>
      </c>
      <c r="H45" s="16"/>
    </row>
    <row r="46" spans="1:8">
      <c r="A46" s="12">
        <v>35</v>
      </c>
      <c r="B46" s="13" t="s">
        <v>77</v>
      </c>
      <c r="C46" s="14" t="s">
        <v>76</v>
      </c>
      <c r="D46" s="14" t="s">
        <v>115</v>
      </c>
      <c r="E46" s="15">
        <v>5</v>
      </c>
      <c r="F46" s="33"/>
      <c r="G46" s="16" t="e">
        <f>INDEX(學生名單!A:H,MATCH(表格_3[[#This Row],[Student no.]],學生名單!B:B,0),1)</f>
        <v>#N/A</v>
      </c>
      <c r="H46" s="16"/>
    </row>
    <row r="47" spans="1:8">
      <c r="A47" s="12">
        <v>4</v>
      </c>
      <c r="B47" s="13" t="s">
        <v>83</v>
      </c>
      <c r="C47" s="14" t="s">
        <v>82</v>
      </c>
      <c r="D47" s="14" t="s">
        <v>115</v>
      </c>
      <c r="E47" s="15">
        <v>6</v>
      </c>
      <c r="F47" s="33"/>
      <c r="G47" s="16" t="e">
        <f>INDEX(學生名單!A:H,MATCH(表格_3[[#This Row],[Student no.]],學生名單!B:B,0),1)</f>
        <v>#N/A</v>
      </c>
      <c r="H47" s="16"/>
    </row>
    <row r="48" spans="1:8">
      <c r="A48" s="12">
        <v>23</v>
      </c>
      <c r="B48" s="13" t="s">
        <v>37</v>
      </c>
      <c r="C48" s="14" t="s">
        <v>36</v>
      </c>
      <c r="D48" s="14" t="s">
        <v>115</v>
      </c>
      <c r="E48" s="15">
        <v>3</v>
      </c>
      <c r="F48" s="33"/>
      <c r="G48" s="16" t="e">
        <f>INDEX(學生名單!A:H,MATCH(表格_3[[#This Row],[Student no.]],學生名單!B:B,0),1)</f>
        <v>#N/A</v>
      </c>
      <c r="H48" s="16"/>
    </row>
    <row r="49" spans="1:8">
      <c r="A49" s="12">
        <v>32</v>
      </c>
      <c r="B49" s="13" t="s">
        <v>39</v>
      </c>
      <c r="C49" s="14" t="s">
        <v>38</v>
      </c>
      <c r="D49" s="14" t="s">
        <v>115</v>
      </c>
      <c r="E49" s="15">
        <v>3</v>
      </c>
      <c r="F49" s="33"/>
      <c r="G49" s="16" t="e">
        <f>INDEX(學生名單!A:H,MATCH(表格_3[[#This Row],[Student no.]],學生名單!B:B,0),1)</f>
        <v>#N/A</v>
      </c>
      <c r="H49" s="16"/>
    </row>
    <row r="50" spans="1:8">
      <c r="A50" s="12">
        <v>6</v>
      </c>
      <c r="B50" s="13" t="s">
        <v>71</v>
      </c>
      <c r="C50" s="14" t="s">
        <v>70</v>
      </c>
      <c r="D50" s="14" t="s">
        <v>115</v>
      </c>
      <c r="E50" s="15">
        <v>5</v>
      </c>
      <c r="F50" s="33"/>
      <c r="G50" s="16" t="e">
        <f>INDEX(學生名單!A:H,MATCH(表格_3[[#This Row],[Student no.]],學生名單!B:B,0),1)</f>
        <v>#N/A</v>
      </c>
      <c r="H50" s="16"/>
    </row>
    <row r="51" spans="1:8">
      <c r="A51" s="12">
        <v>26</v>
      </c>
      <c r="B51" s="13" t="s">
        <v>49</v>
      </c>
      <c r="C51" s="14" t="s">
        <v>48</v>
      </c>
      <c r="D51" s="14" t="s">
        <v>115</v>
      </c>
      <c r="E51" s="15">
        <v>3</v>
      </c>
      <c r="F51" s="33"/>
      <c r="G51" s="16" t="e">
        <f>INDEX(學生名單!A:H,MATCH(表格_3[[#This Row],[Student no.]],學生名單!B:B,0),1)</f>
        <v>#N/A</v>
      </c>
      <c r="H51" s="16"/>
    </row>
    <row r="52" spans="1:8">
      <c r="A52" s="12">
        <v>19</v>
      </c>
      <c r="B52" s="13" t="s">
        <v>59</v>
      </c>
      <c r="C52" s="14" t="s">
        <v>58</v>
      </c>
      <c r="D52" s="14" t="s">
        <v>115</v>
      </c>
      <c r="E52" s="15">
        <v>4</v>
      </c>
      <c r="F52" s="33"/>
      <c r="G52" s="16" t="e">
        <f>INDEX(學生名單!A:H,MATCH(表格_3[[#This Row],[Student no.]],學生名單!B:B,0),1)</f>
        <v>#N/A</v>
      </c>
      <c r="H52" s="16"/>
    </row>
    <row r="53" spans="1:8">
      <c r="A53" s="12">
        <v>29</v>
      </c>
      <c r="B53" s="13" t="s">
        <v>61</v>
      </c>
      <c r="C53" s="14" t="s">
        <v>60</v>
      </c>
      <c r="D53" s="14" t="s">
        <v>115</v>
      </c>
      <c r="E53" s="15">
        <v>2</v>
      </c>
      <c r="F53" s="33"/>
      <c r="G53" s="16" t="e">
        <f>INDEX(學生名單!A:H,MATCH(表格_3[[#This Row],[Student no.]],學生名單!B:B,0),1)</f>
        <v>#N/A</v>
      </c>
      <c r="H53" s="16"/>
    </row>
    <row r="54" spans="1:8">
      <c r="A54" s="12">
        <v>21</v>
      </c>
      <c r="B54" s="13" t="s">
        <v>63</v>
      </c>
      <c r="C54" s="14" t="s">
        <v>62</v>
      </c>
      <c r="D54" s="14" t="s">
        <v>115</v>
      </c>
      <c r="E54" s="15">
        <v>4</v>
      </c>
      <c r="F54" s="33"/>
      <c r="G54" s="16" t="e">
        <f>INDEX(學生名單!A:H,MATCH(表格_3[[#This Row],[Student no.]],學生名單!B:B,0),1)</f>
        <v>#N/A</v>
      </c>
      <c r="H54" s="16"/>
    </row>
    <row r="55" spans="1:8">
      <c r="A55" s="12">
        <v>8</v>
      </c>
      <c r="B55" s="13" t="s">
        <v>17</v>
      </c>
      <c r="C55" s="14" t="s">
        <v>16</v>
      </c>
      <c r="D55" s="14" t="s">
        <v>115</v>
      </c>
      <c r="E55" s="19">
        <v>4</v>
      </c>
      <c r="F55" s="33"/>
      <c r="G55" s="16" t="e">
        <f>INDEX(學生名單!A:H,MATCH(表格_3[[#This Row],[Student no.]],學生名單!B:B,0),1)</f>
        <v>#N/A</v>
      </c>
      <c r="H55" s="16"/>
    </row>
    <row r="56" spans="1:8">
      <c r="A56" s="12">
        <v>30</v>
      </c>
      <c r="B56" s="13" t="s">
        <v>35</v>
      </c>
      <c r="C56" s="14" t="s">
        <v>34</v>
      </c>
      <c r="D56" s="14" t="s">
        <v>116</v>
      </c>
      <c r="E56" s="15">
        <v>8</v>
      </c>
      <c r="F56" s="33"/>
      <c r="G56" s="16" t="e">
        <f>INDEX(學生名單!A:H,MATCH(表格_3[[#This Row],[Student no.]],學生名單!B:B,0),1)</f>
        <v>#N/A</v>
      </c>
      <c r="H56" s="16"/>
    </row>
    <row r="57" spans="1:8">
      <c r="A57" s="12">
        <v>13</v>
      </c>
      <c r="B57" s="13" t="s">
        <v>21</v>
      </c>
      <c r="C57" s="14" t="s">
        <v>20</v>
      </c>
      <c r="D57" s="14" t="s">
        <v>116</v>
      </c>
      <c r="E57" s="15">
        <v>10</v>
      </c>
      <c r="F57" s="33"/>
      <c r="G57" s="16" t="e">
        <f>INDEX(學生名單!A:H,MATCH(表格_3[[#This Row],[Student no.]],學生名單!B:B,0),1)</f>
        <v>#N/A</v>
      </c>
      <c r="H57" s="16"/>
    </row>
    <row r="58" spans="1:8">
      <c r="A58" s="12">
        <v>28</v>
      </c>
      <c r="B58" s="13" t="s">
        <v>53</v>
      </c>
      <c r="C58" s="14" t="s">
        <v>52</v>
      </c>
      <c r="D58" s="14" t="s">
        <v>116</v>
      </c>
      <c r="E58" s="15">
        <v>8</v>
      </c>
      <c r="F58" s="33"/>
      <c r="G58" s="16" t="e">
        <f>INDEX(學生名單!A:H,MATCH(表格_3[[#This Row],[Student no.]],學生名單!B:B,0),1)</f>
        <v>#N/A</v>
      </c>
      <c r="H58" s="16"/>
    </row>
    <row r="59" spans="1:8">
      <c r="A59" s="12">
        <v>31</v>
      </c>
      <c r="B59" s="13" t="s">
        <v>19</v>
      </c>
      <c r="C59" s="14" t="s">
        <v>18</v>
      </c>
      <c r="D59" s="14" t="s">
        <v>116</v>
      </c>
      <c r="E59" s="15">
        <v>10</v>
      </c>
      <c r="F59" s="33"/>
      <c r="G59" s="16" t="e">
        <f>INDEX(學生名單!A:H,MATCH(表格_3[[#This Row],[Student no.]],學生名單!B:B,0),1)</f>
        <v>#N/A</v>
      </c>
      <c r="H59" s="16"/>
    </row>
    <row r="60" spans="1:8">
      <c r="A60" s="12">
        <v>3</v>
      </c>
      <c r="B60" s="13" t="s">
        <v>81</v>
      </c>
      <c r="C60" s="14" t="s">
        <v>80</v>
      </c>
      <c r="D60" s="14" t="s">
        <v>116</v>
      </c>
      <c r="E60" s="19">
        <v>10</v>
      </c>
      <c r="F60" s="33"/>
      <c r="G60" s="16" t="e">
        <f>INDEX(學生名單!A:H,MATCH(表格_3[[#This Row],[Student no.]],學生名單!B:B,0),1)</f>
        <v>#N/A</v>
      </c>
      <c r="H60" s="16"/>
    </row>
    <row r="61" spans="1:8">
      <c r="A61" s="12">
        <v>38</v>
      </c>
      <c r="B61" s="13" t="s">
        <v>55</v>
      </c>
      <c r="C61" s="14" t="s">
        <v>54</v>
      </c>
      <c r="D61" s="14" t="s">
        <v>116</v>
      </c>
      <c r="E61" s="15">
        <v>10</v>
      </c>
      <c r="F61" s="33"/>
      <c r="G61" s="16" t="e">
        <f>INDEX(學生名單!A:H,MATCH(表格_3[[#This Row],[Student no.]],學生名單!B:B,0),1)</f>
        <v>#N/A</v>
      </c>
      <c r="H61" s="16"/>
    </row>
    <row r="62" spans="1:8">
      <c r="A62" s="12">
        <v>33</v>
      </c>
      <c r="B62" s="13" t="s">
        <v>11</v>
      </c>
      <c r="C62" s="14" t="s">
        <v>10</v>
      </c>
      <c r="D62" s="14" t="s">
        <v>116</v>
      </c>
      <c r="E62" s="15">
        <v>9</v>
      </c>
      <c r="F62" s="33"/>
      <c r="G62" s="16" t="e">
        <f>INDEX(學生名單!A:H,MATCH(表格_3[[#This Row],[Student no.]],學生名單!B:B,0),1)</f>
        <v>#N/A</v>
      </c>
      <c r="H62" s="16"/>
    </row>
    <row r="63" spans="1:8">
      <c r="A63" s="12">
        <v>5</v>
      </c>
      <c r="B63" s="13" t="s">
        <v>13</v>
      </c>
      <c r="C63" s="14" t="s">
        <v>12</v>
      </c>
      <c r="D63" s="14" t="s">
        <v>116</v>
      </c>
      <c r="E63" s="15">
        <v>10</v>
      </c>
      <c r="F63" s="33"/>
      <c r="G63" s="16" t="e">
        <f>INDEX(學生名單!A:H,MATCH(表格_3[[#This Row],[Student no.]],學生名單!B:B,0),1)</f>
        <v>#N/A</v>
      </c>
      <c r="H63" s="16"/>
    </row>
    <row r="64" spans="1:8">
      <c r="A64" s="12">
        <v>34</v>
      </c>
      <c r="B64" s="13" t="s">
        <v>29</v>
      </c>
      <c r="C64" s="14" t="s">
        <v>28</v>
      </c>
      <c r="D64" s="14" t="s">
        <v>116</v>
      </c>
      <c r="E64" s="15">
        <v>10</v>
      </c>
      <c r="F64" s="33"/>
      <c r="G64" s="16" t="e">
        <f>INDEX(學生名單!A:H,MATCH(表格_3[[#This Row],[Student no.]],學生名單!B:B,0),1)</f>
        <v>#N/A</v>
      </c>
      <c r="H64" s="16"/>
    </row>
    <row r="65" spans="1:8">
      <c r="A65" s="12">
        <v>12</v>
      </c>
      <c r="B65" s="13" t="s">
        <v>31</v>
      </c>
      <c r="C65" s="14" t="s">
        <v>30</v>
      </c>
      <c r="D65" s="14" t="s">
        <v>116</v>
      </c>
      <c r="E65" s="15">
        <v>10</v>
      </c>
      <c r="F65" s="33"/>
      <c r="G65" s="16" t="e">
        <f>INDEX(學生名單!A:H,MATCH(表格_3[[#This Row],[Student no.]],學生名單!B:B,0),1)</f>
        <v>#N/A</v>
      </c>
      <c r="H65" s="16"/>
    </row>
    <row r="66" spans="1:8">
      <c r="A66" s="12">
        <v>11</v>
      </c>
      <c r="B66" s="13" t="s">
        <v>43</v>
      </c>
      <c r="C66" s="14" t="s">
        <v>42</v>
      </c>
      <c r="D66" s="14" t="s">
        <v>116</v>
      </c>
      <c r="E66" s="15">
        <v>9</v>
      </c>
      <c r="F66" s="33"/>
      <c r="G66" s="16" t="e">
        <f>INDEX(學生名單!A:H,MATCH(表格_3[[#This Row],[Student no.]],學生名單!B:B,0),1)</f>
        <v>#N/A</v>
      </c>
      <c r="H66" s="16"/>
    </row>
    <row r="67" spans="1:8">
      <c r="A67" s="12">
        <v>18</v>
      </c>
      <c r="B67" s="13" t="s">
        <v>45</v>
      </c>
      <c r="C67" s="14" t="s">
        <v>44</v>
      </c>
      <c r="D67" s="14" t="s">
        <v>116</v>
      </c>
      <c r="E67" s="15">
        <v>10</v>
      </c>
      <c r="F67" s="33"/>
      <c r="G67" s="16" t="e">
        <f>INDEX(學生名單!A:H,MATCH(表格_3[[#This Row],[Student no.]],學生名單!B:B,0),1)</f>
        <v>#N/A</v>
      </c>
      <c r="H67" s="16"/>
    </row>
    <row r="68" spans="1:8">
      <c r="A68" s="12">
        <v>37</v>
      </c>
      <c r="B68" s="13" t="s">
        <v>33</v>
      </c>
      <c r="C68" s="14" t="s">
        <v>32</v>
      </c>
      <c r="D68" s="14" t="s">
        <v>116</v>
      </c>
      <c r="E68" s="15">
        <v>6</v>
      </c>
      <c r="F68" s="33"/>
      <c r="G68" s="16" t="e">
        <f>INDEX(學生名單!A:H,MATCH(表格_3[[#This Row],[Student no.]],學生名單!B:B,0),1)</f>
        <v>#N/A</v>
      </c>
      <c r="H68" s="16"/>
    </row>
    <row r="69" spans="1:8">
      <c r="A69" s="12">
        <v>25</v>
      </c>
      <c r="B69" s="13" t="s">
        <v>51</v>
      </c>
      <c r="C69" s="14" t="s">
        <v>50</v>
      </c>
      <c r="D69" s="14" t="s">
        <v>116</v>
      </c>
      <c r="E69" s="15">
        <v>9</v>
      </c>
      <c r="F69" s="33"/>
      <c r="G69" s="16" t="e">
        <f>INDEX(學生名單!A:H,MATCH(表格_3[[#This Row],[Student no.]],學生名單!B:B,0),1)</f>
        <v>#N/A</v>
      </c>
      <c r="H69" s="16"/>
    </row>
    <row r="70" spans="1:8">
      <c r="A70" s="12">
        <v>36</v>
      </c>
      <c r="B70" s="13" t="s">
        <v>15</v>
      </c>
      <c r="C70" s="14" t="s">
        <v>14</v>
      </c>
      <c r="D70" s="14" t="s">
        <v>116</v>
      </c>
      <c r="E70" s="18">
        <v>9</v>
      </c>
      <c r="F70" s="33"/>
      <c r="G70" s="16" t="e">
        <f>INDEX(學生名單!A:H,MATCH(表格_3[[#This Row],[Student no.]],學生名單!B:B,0),1)</f>
        <v>#N/A</v>
      </c>
      <c r="H70" s="16"/>
    </row>
    <row r="71" spans="1:8">
      <c r="A71" s="12">
        <v>2</v>
      </c>
      <c r="B71" s="13" t="s">
        <v>73</v>
      </c>
      <c r="C71" s="14" t="s">
        <v>72</v>
      </c>
      <c r="D71" s="14" t="s">
        <v>116</v>
      </c>
      <c r="E71" s="15">
        <v>10</v>
      </c>
      <c r="F71" s="33"/>
      <c r="G71" s="16" t="e">
        <f>INDEX(學生名單!A:H,MATCH(表格_3[[#This Row],[Student no.]],學生名單!B:B,0),1)</f>
        <v>#N/A</v>
      </c>
      <c r="H71" s="16"/>
    </row>
    <row r="72" spans="1:8">
      <c r="A72" s="12">
        <v>17</v>
      </c>
      <c r="B72" s="13" t="s">
        <v>69</v>
      </c>
      <c r="C72" s="14" t="s">
        <v>68</v>
      </c>
      <c r="D72" s="14" t="s">
        <v>116</v>
      </c>
      <c r="E72" s="15">
        <v>9</v>
      </c>
      <c r="F72" s="33"/>
      <c r="G72" s="16" t="e">
        <f>INDEX(學生名單!A:H,MATCH(表格_3[[#This Row],[Student no.]],學生名單!B:B,0),1)</f>
        <v>#N/A</v>
      </c>
      <c r="H72" s="16"/>
    </row>
    <row r="73" spans="1:8">
      <c r="A73" s="12">
        <v>7</v>
      </c>
      <c r="B73" s="13" t="s">
        <v>47</v>
      </c>
      <c r="C73" s="14" t="s">
        <v>46</v>
      </c>
      <c r="D73" s="14" t="s">
        <v>116</v>
      </c>
      <c r="E73" s="15">
        <v>10</v>
      </c>
      <c r="F73" s="33"/>
      <c r="G73" s="16" t="e">
        <f>INDEX(學生名單!A:H,MATCH(表格_3[[#This Row],[Student no.]],學生名單!B:B,0),1)</f>
        <v>#N/A</v>
      </c>
      <c r="H73" s="16"/>
    </row>
    <row r="74" spans="1:8">
      <c r="A74" s="12">
        <v>9</v>
      </c>
      <c r="B74" s="13" t="s">
        <v>85</v>
      </c>
      <c r="C74" s="14" t="s">
        <v>84</v>
      </c>
      <c r="D74" s="14" t="s">
        <v>116</v>
      </c>
      <c r="E74" s="15">
        <v>10</v>
      </c>
      <c r="F74" s="33"/>
      <c r="G74" s="16" t="e">
        <f>INDEX(學生名單!A:H,MATCH(表格_3[[#This Row],[Student no.]],學生名單!B:B,0),1)</f>
        <v>#N/A</v>
      </c>
      <c r="H74" s="16"/>
    </row>
    <row r="75" spans="1:8">
      <c r="A75" s="12">
        <v>23</v>
      </c>
      <c r="B75" s="13" t="s">
        <v>37</v>
      </c>
      <c r="C75" s="14" t="s">
        <v>36</v>
      </c>
      <c r="D75" s="14" t="s">
        <v>116</v>
      </c>
      <c r="E75" s="15">
        <v>8</v>
      </c>
      <c r="F75" s="33"/>
      <c r="G75" s="16" t="e">
        <f>INDEX(學生名單!A:H,MATCH(表格_3[[#This Row],[Student no.]],學生名單!B:B,0),1)</f>
        <v>#N/A</v>
      </c>
      <c r="H75" s="16"/>
    </row>
    <row r="76" spans="1:8">
      <c r="A76" s="12">
        <v>32</v>
      </c>
      <c r="B76" s="13" t="s">
        <v>39</v>
      </c>
      <c r="C76" s="14" t="s">
        <v>38</v>
      </c>
      <c r="D76" s="14" t="s">
        <v>116</v>
      </c>
      <c r="E76" s="20">
        <v>9</v>
      </c>
      <c r="F76" s="33"/>
      <c r="G76" s="16" t="e">
        <f>INDEX(學生名單!A:H,MATCH(表格_3[[#This Row],[Student no.]],學生名單!B:B,0),1)</f>
        <v>#N/A</v>
      </c>
      <c r="H76" s="16"/>
    </row>
    <row r="77" spans="1:8">
      <c r="A77" s="12">
        <v>1</v>
      </c>
      <c r="B77" s="13" t="s">
        <v>79</v>
      </c>
      <c r="C77" s="14" t="s">
        <v>78</v>
      </c>
      <c r="D77" s="14" t="s">
        <v>116</v>
      </c>
      <c r="E77" s="15">
        <v>9</v>
      </c>
      <c r="F77" s="33"/>
      <c r="G77" s="16" t="e">
        <f>INDEX(學生名單!A:H,MATCH(表格_3[[#This Row],[Student no.]],學生名單!B:B,0),1)</f>
        <v>#N/A</v>
      </c>
      <c r="H77" s="16"/>
    </row>
    <row r="78" spans="1:8">
      <c r="A78" s="12">
        <v>26</v>
      </c>
      <c r="B78" s="13" t="s">
        <v>49</v>
      </c>
      <c r="C78" s="14" t="s">
        <v>48</v>
      </c>
      <c r="D78" s="14" t="s">
        <v>116</v>
      </c>
      <c r="E78" s="15">
        <v>10</v>
      </c>
      <c r="F78" s="33"/>
      <c r="G78" s="16" t="e">
        <f>INDEX(學生名單!A:H,MATCH(表格_3[[#This Row],[Student no.]],學生名單!B:B,0),1)</f>
        <v>#N/A</v>
      </c>
      <c r="H78" s="16"/>
    </row>
    <row r="79" spans="1:8">
      <c r="A79" s="12">
        <v>27</v>
      </c>
      <c r="B79" s="13" t="s">
        <v>41</v>
      </c>
      <c r="C79" s="14" t="s">
        <v>40</v>
      </c>
      <c r="D79" s="14" t="s">
        <v>116</v>
      </c>
      <c r="E79" s="15">
        <v>8</v>
      </c>
      <c r="F79" s="33"/>
      <c r="G79" s="16" t="e">
        <f>INDEX(學生名單!A:H,MATCH(表格_3[[#This Row],[Student no.]],學生名單!B:B,0),1)</f>
        <v>#N/A</v>
      </c>
      <c r="H79" s="16"/>
    </row>
    <row r="80" spans="1:8">
      <c r="A80" s="12">
        <v>29</v>
      </c>
      <c r="B80" s="13" t="s">
        <v>61</v>
      </c>
      <c r="C80" s="14" t="s">
        <v>60</v>
      </c>
      <c r="D80" s="14" t="s">
        <v>116</v>
      </c>
      <c r="E80" s="15">
        <v>9</v>
      </c>
      <c r="F80" s="34"/>
      <c r="G80" s="17" t="e">
        <f>INDEX(學生名單!A:H,MATCH(表格_3[[#This Row],[Student no.]],學生名單!B:B,0),1)</f>
        <v>#N/A</v>
      </c>
      <c r="H80" s="17"/>
    </row>
    <row r="81" spans="1:8">
      <c r="A81" s="12">
        <v>3</v>
      </c>
      <c r="B81" s="13" t="s">
        <v>81</v>
      </c>
      <c r="C81" s="14" t="s">
        <v>80</v>
      </c>
      <c r="D81" s="14" t="s">
        <v>114</v>
      </c>
      <c r="E81" s="20">
        <v>5</v>
      </c>
      <c r="F81" s="33" t="s">
        <v>154</v>
      </c>
      <c r="G81" s="16" t="e">
        <f>INDEX(學生名單!A:H,MATCH(表格_3[[#This Row],[Student no.]],學生名單!B:B,0),1)</f>
        <v>#N/A</v>
      </c>
      <c r="H81" s="16"/>
    </row>
    <row r="82" spans="1:8">
      <c r="A82" s="12">
        <v>38</v>
      </c>
      <c r="B82" s="13" t="s">
        <v>55</v>
      </c>
      <c r="C82" s="14" t="s">
        <v>54</v>
      </c>
      <c r="D82" s="14" t="s">
        <v>114</v>
      </c>
      <c r="E82" s="15">
        <v>9</v>
      </c>
      <c r="F82" s="33" t="s">
        <v>154</v>
      </c>
      <c r="G82" s="16" t="e">
        <f>INDEX(學生名單!A:H,MATCH(表格_3[[#This Row],[Student no.]],學生名單!B:B,0),1)</f>
        <v>#N/A</v>
      </c>
      <c r="H82" s="16"/>
    </row>
    <row r="83" spans="1:8">
      <c r="A83" s="12">
        <v>33</v>
      </c>
      <c r="B83" s="13" t="s">
        <v>11</v>
      </c>
      <c r="C83" s="14" t="s">
        <v>10</v>
      </c>
      <c r="D83" s="14" t="s">
        <v>114</v>
      </c>
      <c r="E83" s="15">
        <v>8</v>
      </c>
      <c r="F83" s="33" t="s">
        <v>154</v>
      </c>
      <c r="G83" s="16" t="e">
        <f>INDEX(學生名單!A:H,MATCH(表格_3[[#This Row],[Student no.]],學生名單!B:B,0),1)</f>
        <v>#N/A</v>
      </c>
      <c r="H83" s="16"/>
    </row>
    <row r="84" spans="1:8">
      <c r="A84" s="12">
        <v>5</v>
      </c>
      <c r="B84" s="13" t="s">
        <v>13</v>
      </c>
      <c r="C84" s="14" t="s">
        <v>12</v>
      </c>
      <c r="D84" s="14" t="s">
        <v>114</v>
      </c>
      <c r="E84" s="15">
        <v>8</v>
      </c>
      <c r="F84" s="33" t="s">
        <v>154</v>
      </c>
      <c r="G84" s="16" t="e">
        <f>INDEX(學生名單!A:H,MATCH(表格_3[[#This Row],[Student no.]],學生名單!B:B,0),1)</f>
        <v>#N/A</v>
      </c>
      <c r="H84" s="16"/>
    </row>
    <row r="85" spans="1:8">
      <c r="A85" s="12">
        <v>34</v>
      </c>
      <c r="B85" s="13" t="s">
        <v>29</v>
      </c>
      <c r="C85" s="14" t="s">
        <v>28</v>
      </c>
      <c r="D85" s="14" t="s">
        <v>114</v>
      </c>
      <c r="E85" s="15">
        <v>8</v>
      </c>
      <c r="F85" s="33" t="s">
        <v>154</v>
      </c>
      <c r="G85" s="16" t="e">
        <f>INDEX(學生名單!A:H,MATCH(表格_3[[#This Row],[Student no.]],學生名單!B:B,0),1)</f>
        <v>#N/A</v>
      </c>
      <c r="H85" s="16"/>
    </row>
    <row r="86" spans="1:8">
      <c r="A86" s="12">
        <v>12</v>
      </c>
      <c r="B86" s="13" t="s">
        <v>31</v>
      </c>
      <c r="C86" s="14" t="s">
        <v>30</v>
      </c>
      <c r="D86" s="14" t="s">
        <v>114</v>
      </c>
      <c r="E86" s="15">
        <v>8</v>
      </c>
      <c r="F86" s="33" t="s">
        <v>154</v>
      </c>
      <c r="G86" s="16" t="e">
        <f>INDEX(學生名單!A:H,MATCH(表格_3[[#This Row],[Student no.]],學生名單!B:B,0),1)</f>
        <v>#N/A</v>
      </c>
      <c r="H86" s="16"/>
    </row>
    <row r="87" spans="1:8">
      <c r="A87" s="12">
        <v>11</v>
      </c>
      <c r="B87" s="13" t="s">
        <v>43</v>
      </c>
      <c r="C87" s="14" t="s">
        <v>42</v>
      </c>
      <c r="D87" s="14" t="s">
        <v>114</v>
      </c>
      <c r="E87" s="15">
        <v>8</v>
      </c>
      <c r="F87" s="33" t="s">
        <v>153</v>
      </c>
      <c r="G87" s="16" t="e">
        <f>INDEX(學生名單!A:H,MATCH(表格_3[[#This Row],[Student no.]],學生名單!B:B,0),1)</f>
        <v>#N/A</v>
      </c>
      <c r="H87" s="16"/>
    </row>
    <row r="88" spans="1:8">
      <c r="A88" s="12">
        <v>18</v>
      </c>
      <c r="B88" s="13" t="s">
        <v>45</v>
      </c>
      <c r="C88" s="14" t="s">
        <v>44</v>
      </c>
      <c r="D88" s="14" t="s">
        <v>114</v>
      </c>
      <c r="E88" s="15">
        <v>9</v>
      </c>
      <c r="F88" s="33" t="s">
        <v>152</v>
      </c>
      <c r="G88" s="16" t="e">
        <f>INDEX(學生名單!A:H,MATCH(表格_3[[#This Row],[Student no.]],學生名單!B:B,0),1)</f>
        <v>#N/A</v>
      </c>
      <c r="H88" s="16"/>
    </row>
    <row r="89" spans="1:8">
      <c r="A89" s="12">
        <v>37</v>
      </c>
      <c r="B89" s="13" t="s">
        <v>33</v>
      </c>
      <c r="C89" s="14" t="s">
        <v>32</v>
      </c>
      <c r="D89" s="14" t="s">
        <v>114</v>
      </c>
      <c r="E89" s="15">
        <v>5</v>
      </c>
      <c r="F89" s="33" t="s">
        <v>154</v>
      </c>
      <c r="G89" s="16" t="e">
        <f>INDEX(學生名單!A:H,MATCH(表格_3[[#This Row],[Student no.]],學生名單!B:B,0),1)</f>
        <v>#N/A</v>
      </c>
      <c r="H89" s="16"/>
    </row>
    <row r="90" spans="1:8">
      <c r="A90" s="12">
        <v>25</v>
      </c>
      <c r="B90" s="13" t="s">
        <v>51</v>
      </c>
      <c r="C90" s="14" t="s">
        <v>50</v>
      </c>
      <c r="D90" s="14" t="s">
        <v>114</v>
      </c>
      <c r="E90" s="15">
        <v>10</v>
      </c>
      <c r="F90" s="33" t="s">
        <v>153</v>
      </c>
      <c r="G90" s="16" t="e">
        <f>INDEX(學生名單!A:H,MATCH(表格_3[[#This Row],[Student no.]],學生名單!B:B,0),1)</f>
        <v>#N/A</v>
      </c>
      <c r="H90" s="16"/>
    </row>
    <row r="91" spans="1:8">
      <c r="A91" s="12">
        <v>24</v>
      </c>
      <c r="B91" s="13" t="s">
        <v>25</v>
      </c>
      <c r="C91" s="14" t="s">
        <v>24</v>
      </c>
      <c r="D91" s="14" t="s">
        <v>114</v>
      </c>
      <c r="E91" s="15">
        <v>10</v>
      </c>
      <c r="F91" s="33" t="s">
        <v>154</v>
      </c>
      <c r="G91" s="16" t="e">
        <f>INDEX(學生名單!A:H,MATCH(表格_3[[#This Row],[Student no.]],學生名單!B:B,0),1)</f>
        <v>#N/A</v>
      </c>
      <c r="H91" s="16"/>
    </row>
    <row r="92" spans="1:8">
      <c r="A92" s="12">
        <v>14</v>
      </c>
      <c r="B92" s="13" t="s">
        <v>67</v>
      </c>
      <c r="C92" s="14" t="s">
        <v>66</v>
      </c>
      <c r="D92" s="14" t="s">
        <v>114</v>
      </c>
      <c r="E92" s="15">
        <v>6</v>
      </c>
      <c r="F92" s="33" t="s">
        <v>154</v>
      </c>
      <c r="G92" s="16" t="e">
        <f>INDEX(學生名單!A:H,MATCH(表格_3[[#This Row],[Student no.]],學生名單!B:B,0),1)</f>
        <v>#N/A</v>
      </c>
      <c r="H92" s="16"/>
    </row>
    <row r="93" spans="1:8">
      <c r="A93" s="12">
        <v>36</v>
      </c>
      <c r="B93" s="13" t="s">
        <v>15</v>
      </c>
      <c r="C93" s="14" t="s">
        <v>14</v>
      </c>
      <c r="D93" s="14" t="s">
        <v>114</v>
      </c>
      <c r="E93" s="15">
        <v>8</v>
      </c>
      <c r="F93" s="33" t="s">
        <v>154</v>
      </c>
      <c r="G93" s="16" t="e">
        <f>INDEX(學生名單!A:H,MATCH(表格_3[[#This Row],[Student no.]],學生名單!B:B,0),1)</f>
        <v>#N/A</v>
      </c>
      <c r="H93" s="16"/>
    </row>
    <row r="94" spans="1:8">
      <c r="A94" s="12">
        <v>22</v>
      </c>
      <c r="B94" s="13" t="s">
        <v>65</v>
      </c>
      <c r="C94" s="14" t="s">
        <v>64</v>
      </c>
      <c r="D94" s="14" t="s">
        <v>114</v>
      </c>
      <c r="E94" s="15">
        <v>8</v>
      </c>
      <c r="F94" s="33" t="s">
        <v>154</v>
      </c>
      <c r="G94" s="16" t="e">
        <f>INDEX(學生名單!A:H,MATCH(表格_3[[#This Row],[Student no.]],學生名單!B:B,0),1)</f>
        <v>#N/A</v>
      </c>
      <c r="H94" s="16"/>
    </row>
    <row r="95" spans="1:8">
      <c r="A95" s="12">
        <v>2</v>
      </c>
      <c r="B95" s="13" t="s">
        <v>73</v>
      </c>
      <c r="C95" s="14" t="s">
        <v>72</v>
      </c>
      <c r="D95" s="14" t="s">
        <v>114</v>
      </c>
      <c r="E95" s="18">
        <v>5</v>
      </c>
      <c r="F95" s="33" t="s">
        <v>148</v>
      </c>
      <c r="G95" s="16" t="e">
        <f>INDEX(學生名單!A:H,MATCH(表格_3[[#This Row],[Student no.]],學生名單!B:B,0),1)</f>
        <v>#N/A</v>
      </c>
      <c r="H95" s="16"/>
    </row>
    <row r="96" spans="1:8">
      <c r="A96" s="12">
        <v>15</v>
      </c>
      <c r="B96" s="13" t="s">
        <v>75</v>
      </c>
      <c r="C96" s="14" t="s">
        <v>74</v>
      </c>
      <c r="D96" s="14" t="s">
        <v>114</v>
      </c>
      <c r="E96" s="15">
        <v>7</v>
      </c>
      <c r="F96" s="33" t="s">
        <v>154</v>
      </c>
      <c r="G96" s="16" t="e">
        <f>INDEX(學生名單!A:H,MATCH(表格_3[[#This Row],[Student no.]],學生名單!B:B,0),1)</f>
        <v>#N/A</v>
      </c>
      <c r="H96" s="16"/>
    </row>
    <row r="97" spans="1:8">
      <c r="A97" s="12">
        <v>20</v>
      </c>
      <c r="B97" s="13" t="s">
        <v>57</v>
      </c>
      <c r="C97" s="14" t="s">
        <v>56</v>
      </c>
      <c r="D97" s="14" t="s">
        <v>114</v>
      </c>
      <c r="E97" s="15">
        <v>10</v>
      </c>
      <c r="F97" s="33" t="s">
        <v>154</v>
      </c>
      <c r="G97" s="16" t="e">
        <f>INDEX(學生名單!A:H,MATCH(表格_3[[#This Row],[Student no.]],學生名單!B:B,0),1)</f>
        <v>#N/A</v>
      </c>
      <c r="H97" s="16"/>
    </row>
    <row r="98" spans="1:8">
      <c r="A98" s="12">
        <v>16</v>
      </c>
      <c r="B98" s="13" t="s">
        <v>23</v>
      </c>
      <c r="C98" s="14" t="s">
        <v>22</v>
      </c>
      <c r="D98" s="14" t="s">
        <v>114</v>
      </c>
      <c r="E98" s="15">
        <v>10</v>
      </c>
      <c r="F98" s="33" t="s">
        <v>154</v>
      </c>
      <c r="G98" s="16" t="e">
        <f>INDEX(學生名單!A:H,MATCH(表格_3[[#This Row],[Student no.]],學生名單!B:B,0),1)</f>
        <v>#N/A</v>
      </c>
      <c r="H98" s="16"/>
    </row>
    <row r="99" spans="1:8">
      <c r="A99" s="12">
        <v>35</v>
      </c>
      <c r="B99" s="13" t="s">
        <v>77</v>
      </c>
      <c r="C99" s="14" t="s">
        <v>76</v>
      </c>
      <c r="D99" s="14" t="s">
        <v>114</v>
      </c>
      <c r="E99" s="15">
        <v>6</v>
      </c>
      <c r="F99" s="33" t="s">
        <v>150</v>
      </c>
      <c r="G99" s="16" t="e">
        <f>INDEX(學生名單!A:H,MATCH(表格_3[[#This Row],[Student no.]],學生名單!B:B,0),1)</f>
        <v>#N/A</v>
      </c>
      <c r="H99" s="16"/>
    </row>
    <row r="100" spans="1:8">
      <c r="A100" s="12">
        <v>7</v>
      </c>
      <c r="B100" s="13" t="s">
        <v>47</v>
      </c>
      <c r="C100" s="14" t="s">
        <v>46</v>
      </c>
      <c r="D100" s="14" t="s">
        <v>114</v>
      </c>
      <c r="E100" s="15">
        <v>4</v>
      </c>
      <c r="F100" s="33" t="s">
        <v>154</v>
      </c>
      <c r="G100" s="16" t="e">
        <f>INDEX(學生名單!A:H,MATCH(表格_3[[#This Row],[Student no.]],學生名單!B:B,0),1)</f>
        <v>#N/A</v>
      </c>
      <c r="H100" s="16"/>
    </row>
    <row r="101" spans="1:8">
      <c r="A101" s="12">
        <v>4</v>
      </c>
      <c r="B101" s="13" t="s">
        <v>83</v>
      </c>
      <c r="C101" s="14" t="s">
        <v>82</v>
      </c>
      <c r="D101" s="14" t="s">
        <v>114</v>
      </c>
      <c r="E101" s="15">
        <v>9</v>
      </c>
      <c r="F101" s="34" t="s">
        <v>149</v>
      </c>
      <c r="G101" s="17" t="e">
        <f>INDEX(學生名單!A:H,MATCH(表格_3[[#This Row],[Student no.]],學生名單!B:B,0),1)</f>
        <v>#N/A</v>
      </c>
      <c r="H101" s="17"/>
    </row>
    <row r="102" spans="1:8">
      <c r="A102" s="12">
        <v>9</v>
      </c>
      <c r="B102" s="13" t="s">
        <v>85</v>
      </c>
      <c r="C102" s="14" t="s">
        <v>84</v>
      </c>
      <c r="D102" s="14" t="s">
        <v>114</v>
      </c>
      <c r="E102" s="15">
        <v>8</v>
      </c>
      <c r="F102" s="33" t="s">
        <v>154</v>
      </c>
      <c r="G102" s="16" t="e">
        <f>INDEX(學生名單!A:H,MATCH(表格_3[[#This Row],[Student no.]],學生名單!B:B,0),1)</f>
        <v>#N/A</v>
      </c>
      <c r="H102" s="16"/>
    </row>
    <row r="103" spans="1:8">
      <c r="A103" s="12">
        <v>23</v>
      </c>
      <c r="B103" s="13" t="s">
        <v>37</v>
      </c>
      <c r="C103" s="14" t="s">
        <v>36</v>
      </c>
      <c r="D103" s="14" t="s">
        <v>114</v>
      </c>
      <c r="E103" s="15">
        <v>10</v>
      </c>
      <c r="F103" s="33" t="s">
        <v>151</v>
      </c>
      <c r="G103" s="16" t="e">
        <f>INDEX(學生名單!A:H,MATCH(表格_3[[#This Row],[Student no.]],學生名單!B:B,0),1)</f>
        <v>#N/A</v>
      </c>
      <c r="H103" s="16"/>
    </row>
    <row r="104" spans="1:8">
      <c r="A104" s="12">
        <v>32</v>
      </c>
      <c r="B104" s="13" t="s">
        <v>39</v>
      </c>
      <c r="C104" s="14" t="s">
        <v>38</v>
      </c>
      <c r="D104" s="14" t="s">
        <v>114</v>
      </c>
      <c r="E104" s="15">
        <v>10</v>
      </c>
      <c r="F104" s="33" t="s">
        <v>153</v>
      </c>
      <c r="G104" s="16" t="e">
        <f>INDEX(學生名單!A:H,MATCH(表格_3[[#This Row],[Student no.]],學生名單!B:B,0),1)</f>
        <v>#N/A</v>
      </c>
      <c r="H104" s="16"/>
    </row>
    <row r="105" spans="1:8">
      <c r="A105" s="12">
        <v>1</v>
      </c>
      <c r="B105" s="13" t="s">
        <v>79</v>
      </c>
      <c r="C105" s="14" t="s">
        <v>78</v>
      </c>
      <c r="D105" s="14" t="s">
        <v>114</v>
      </c>
      <c r="E105" s="20">
        <v>7</v>
      </c>
      <c r="F105" s="33" t="s">
        <v>154</v>
      </c>
      <c r="G105" s="16" t="e">
        <f>INDEX(學生名單!A:H,MATCH(表格_3[[#This Row],[Student no.]],學生名單!B:B,0),1)</f>
        <v>#N/A</v>
      </c>
      <c r="H105" s="16"/>
    </row>
    <row r="106" spans="1:8">
      <c r="A106" s="12">
        <v>6</v>
      </c>
      <c r="B106" s="13" t="s">
        <v>71</v>
      </c>
      <c r="C106" s="14" t="s">
        <v>70</v>
      </c>
      <c r="D106" s="14" t="s">
        <v>114</v>
      </c>
      <c r="E106" s="15">
        <v>9</v>
      </c>
      <c r="F106" s="33" t="s">
        <v>154</v>
      </c>
      <c r="G106" s="16" t="e">
        <f>INDEX(學生名單!A:H,MATCH(表格_3[[#This Row],[Student no.]],學生名單!B:B,0),1)</f>
        <v>#N/A</v>
      </c>
      <c r="H106" s="16"/>
    </row>
    <row r="107" spans="1:8">
      <c r="A107" s="12">
        <v>26</v>
      </c>
      <c r="B107" s="13" t="s">
        <v>49</v>
      </c>
      <c r="C107" s="14" t="s">
        <v>48</v>
      </c>
      <c r="D107" s="14" t="s">
        <v>114</v>
      </c>
      <c r="E107" s="15">
        <v>6</v>
      </c>
      <c r="F107" s="33" t="s">
        <v>153</v>
      </c>
      <c r="G107" s="16" t="e">
        <f>INDEX(學生名單!A:H,MATCH(表格_3[[#This Row],[Student no.]],學生名單!B:B,0),1)</f>
        <v>#N/A</v>
      </c>
      <c r="H107" s="16"/>
    </row>
    <row r="108" spans="1:8">
      <c r="A108" s="12">
        <v>27</v>
      </c>
      <c r="B108" s="13" t="s">
        <v>41</v>
      </c>
      <c r="C108" s="14" t="s">
        <v>40</v>
      </c>
      <c r="D108" s="14" t="s">
        <v>114</v>
      </c>
      <c r="E108" s="15">
        <v>10</v>
      </c>
      <c r="F108" s="33" t="s">
        <v>153</v>
      </c>
      <c r="G108" s="16" t="e">
        <f>INDEX(學生名單!A:H,MATCH(表格_3[[#This Row],[Student no.]],學生名單!B:B,0),1)</f>
        <v>#N/A</v>
      </c>
      <c r="H108" s="16"/>
    </row>
    <row r="109" spans="1:8">
      <c r="A109" s="12">
        <v>29</v>
      </c>
      <c r="B109" s="13" t="s">
        <v>61</v>
      </c>
      <c r="C109" s="14" t="s">
        <v>60</v>
      </c>
      <c r="D109" s="14" t="s">
        <v>114</v>
      </c>
      <c r="E109" s="15">
        <v>6</v>
      </c>
      <c r="F109" s="33" t="s">
        <v>149</v>
      </c>
      <c r="G109" s="16" t="e">
        <f>INDEX(學生名單!A:H,MATCH(表格_3[[#This Row],[Student no.]],學生名單!B:B,0),1)</f>
        <v>#N/A</v>
      </c>
      <c r="H109" s="16"/>
    </row>
    <row r="110" spans="1:8">
      <c r="A110" s="12">
        <v>21</v>
      </c>
      <c r="B110" s="13" t="s">
        <v>63</v>
      </c>
      <c r="C110" s="14" t="s">
        <v>62</v>
      </c>
      <c r="D110" s="14" t="s">
        <v>114</v>
      </c>
      <c r="E110" s="15">
        <v>10</v>
      </c>
      <c r="F110" s="33" t="s">
        <v>154</v>
      </c>
      <c r="G110" s="16" t="e">
        <f>INDEX(學生名單!A:H,MATCH(表格_3[[#This Row],[Student no.]],學生名單!B:B,0),1)</f>
        <v>#N/A</v>
      </c>
      <c r="H110" s="16"/>
    </row>
    <row r="111" spans="1:8">
      <c r="A111" s="12">
        <v>8</v>
      </c>
      <c r="B111" s="13" t="s">
        <v>17</v>
      </c>
      <c r="C111" s="14" t="s">
        <v>16</v>
      </c>
      <c r="D111" s="14" t="s">
        <v>114</v>
      </c>
      <c r="E111" s="15">
        <v>7</v>
      </c>
      <c r="F111" s="33" t="s">
        <v>153</v>
      </c>
      <c r="G111" s="16" t="e">
        <f>INDEX(學生名單!A:H,MATCH(表格_3[[#This Row],[Student no.]],學生名單!B:B,0),1)</f>
        <v>#N/A</v>
      </c>
      <c r="H111" s="16"/>
    </row>
    <row r="112" spans="1:8">
      <c r="A112" s="12">
        <v>30</v>
      </c>
      <c r="B112" s="13" t="s">
        <v>35</v>
      </c>
      <c r="C112" s="14" t="s">
        <v>34</v>
      </c>
      <c r="D112" s="14" t="s">
        <v>101</v>
      </c>
      <c r="E112" s="15">
        <v>4</v>
      </c>
      <c r="F112" s="33"/>
      <c r="G112" s="16" t="e">
        <f>INDEX(學生名單!A:H,MATCH(表格_3[[#This Row],[Student no.]],學生名單!B:B,0),1)</f>
        <v>#N/A</v>
      </c>
      <c r="H112" s="16"/>
    </row>
    <row r="113" spans="1:8">
      <c r="A113" s="12">
        <v>31</v>
      </c>
      <c r="B113" s="13" t="s">
        <v>19</v>
      </c>
      <c r="C113" s="14" t="s">
        <v>18</v>
      </c>
      <c r="D113" s="14" t="s">
        <v>101</v>
      </c>
      <c r="E113" s="15">
        <v>4</v>
      </c>
      <c r="F113" s="33"/>
      <c r="G113" s="16" t="e">
        <f>INDEX(學生名單!A:H,MATCH(表格_3[[#This Row],[Student no.]],學生名單!B:B,0),1)</f>
        <v>#N/A</v>
      </c>
      <c r="H113" s="16"/>
    </row>
    <row r="114" spans="1:8">
      <c r="A114" s="12">
        <v>10</v>
      </c>
      <c r="B114" s="13" t="s">
        <v>27</v>
      </c>
      <c r="C114" s="14" t="s">
        <v>26</v>
      </c>
      <c r="D114" s="14" t="s">
        <v>101</v>
      </c>
      <c r="E114" s="15">
        <v>2</v>
      </c>
      <c r="F114" s="33"/>
      <c r="G114" s="16" t="e">
        <f>INDEX(學生名單!A:H,MATCH(表格_3[[#This Row],[Student no.]],學生名單!B:B,0),1)</f>
        <v>#N/A</v>
      </c>
      <c r="H114" s="16"/>
    </row>
    <row r="115" spans="1:8">
      <c r="A115" s="12">
        <v>38</v>
      </c>
      <c r="B115" s="13" t="s">
        <v>55</v>
      </c>
      <c r="C115" s="14" t="s">
        <v>54</v>
      </c>
      <c r="D115" s="14" t="s">
        <v>101</v>
      </c>
      <c r="E115" s="15">
        <v>2</v>
      </c>
      <c r="F115" s="33"/>
      <c r="G115" s="16" t="e">
        <f>INDEX(學生名單!A:H,MATCH(表格_3[[#This Row],[Student no.]],學生名單!B:B,0),1)</f>
        <v>#N/A</v>
      </c>
      <c r="H115" s="16"/>
    </row>
    <row r="116" spans="1:8">
      <c r="A116" s="12">
        <v>5</v>
      </c>
      <c r="B116" s="13" t="s">
        <v>13</v>
      </c>
      <c r="C116" s="14" t="s">
        <v>12</v>
      </c>
      <c r="D116" s="14" t="s">
        <v>101</v>
      </c>
      <c r="E116" s="15">
        <v>1</v>
      </c>
      <c r="F116" s="33"/>
      <c r="G116" s="16" t="e">
        <f>INDEX(學生名單!A:H,MATCH(表格_3[[#This Row],[Student no.]],學生名單!B:B,0),1)</f>
        <v>#N/A</v>
      </c>
      <c r="H116" s="16"/>
    </row>
    <row r="117" spans="1:8">
      <c r="A117" s="12">
        <v>34</v>
      </c>
      <c r="B117" s="13" t="s">
        <v>29</v>
      </c>
      <c r="C117" s="14" t="s">
        <v>28</v>
      </c>
      <c r="D117" s="14" t="s">
        <v>101</v>
      </c>
      <c r="E117" s="15">
        <v>3</v>
      </c>
      <c r="F117" s="33"/>
      <c r="G117" s="16" t="e">
        <f>INDEX(學生名單!A:H,MATCH(表格_3[[#This Row],[Student no.]],學生名單!B:B,0),1)</f>
        <v>#N/A</v>
      </c>
      <c r="H117" s="16"/>
    </row>
    <row r="118" spans="1:8">
      <c r="A118" s="12">
        <v>12</v>
      </c>
      <c r="B118" s="13" t="s">
        <v>31</v>
      </c>
      <c r="C118" s="14" t="s">
        <v>30</v>
      </c>
      <c r="D118" s="14" t="s">
        <v>101</v>
      </c>
      <c r="E118" s="15">
        <v>3</v>
      </c>
      <c r="F118" s="35"/>
      <c r="G118" s="21" t="e">
        <f>INDEX(學生名單!A:H,MATCH(表格_3[[#This Row],[Student no.]],學生名單!B:B,0),1)</f>
        <v>#N/A</v>
      </c>
      <c r="H118" s="21"/>
    </row>
    <row r="119" spans="1:8">
      <c r="A119" s="12">
        <v>11</v>
      </c>
      <c r="B119" s="13" t="s">
        <v>43</v>
      </c>
      <c r="C119" s="14" t="s">
        <v>42</v>
      </c>
      <c r="D119" s="14" t="s">
        <v>101</v>
      </c>
      <c r="E119" s="15">
        <v>10</v>
      </c>
      <c r="F119" s="33"/>
      <c r="G119" s="16" t="e">
        <f>INDEX(學生名單!A:H,MATCH(表格_3[[#This Row],[Student no.]],學生名單!B:B,0),1)</f>
        <v>#N/A</v>
      </c>
      <c r="H119" s="16"/>
    </row>
    <row r="120" spans="1:8">
      <c r="A120" s="12">
        <v>14</v>
      </c>
      <c r="B120" s="13" t="s">
        <v>67</v>
      </c>
      <c r="C120" s="14" t="s">
        <v>66</v>
      </c>
      <c r="D120" s="14" t="s">
        <v>101</v>
      </c>
      <c r="E120" s="15">
        <v>2</v>
      </c>
      <c r="F120" s="34"/>
      <c r="G120" s="17" t="e">
        <f>INDEX(學生名單!A:H,MATCH(表格_3[[#This Row],[Student no.]],學生名單!B:B,0),1)</f>
        <v>#N/A</v>
      </c>
      <c r="H120" s="17"/>
    </row>
    <row r="121" spans="1:8">
      <c r="A121" s="12">
        <v>36</v>
      </c>
      <c r="B121" s="13" t="s">
        <v>15</v>
      </c>
      <c r="C121" s="14" t="s">
        <v>14</v>
      </c>
      <c r="D121" s="14" t="s">
        <v>101</v>
      </c>
      <c r="E121" s="15">
        <v>1</v>
      </c>
      <c r="F121" s="33"/>
      <c r="G121" s="16" t="e">
        <f>INDEX(學生名單!A:H,MATCH(表格_3[[#This Row],[Student no.]],學生名單!B:B,0),1)</f>
        <v>#N/A</v>
      </c>
      <c r="H121" s="16"/>
    </row>
    <row r="122" spans="1:8">
      <c r="A122" s="12">
        <v>22</v>
      </c>
      <c r="B122" s="13" t="s">
        <v>65</v>
      </c>
      <c r="C122" s="14" t="s">
        <v>64</v>
      </c>
      <c r="D122" s="14" t="s">
        <v>101</v>
      </c>
      <c r="E122" s="15">
        <v>3</v>
      </c>
      <c r="F122" s="33"/>
      <c r="G122" s="16" t="e">
        <f>INDEX(學生名單!A:H,MATCH(表格_3[[#This Row],[Student no.]],學生名單!B:B,0),1)</f>
        <v>#N/A</v>
      </c>
      <c r="H122" s="16"/>
    </row>
    <row r="123" spans="1:8">
      <c r="A123" s="12">
        <v>2</v>
      </c>
      <c r="B123" s="13" t="s">
        <v>73</v>
      </c>
      <c r="C123" s="14" t="s">
        <v>72</v>
      </c>
      <c r="D123" s="14" t="s">
        <v>101</v>
      </c>
      <c r="E123" s="15">
        <v>3</v>
      </c>
      <c r="F123" s="33"/>
      <c r="G123" s="16" t="e">
        <f>INDEX(學生名單!A:H,MATCH(表格_3[[#This Row],[Student no.]],學生名單!B:B,0),1)</f>
        <v>#N/A</v>
      </c>
      <c r="H123" s="16"/>
    </row>
    <row r="124" spans="1:8">
      <c r="A124" s="12">
        <v>17</v>
      </c>
      <c r="B124" s="13" t="s">
        <v>69</v>
      </c>
      <c r="C124" s="14" t="s">
        <v>68</v>
      </c>
      <c r="D124" s="14" t="s">
        <v>101</v>
      </c>
      <c r="E124" s="15">
        <v>3</v>
      </c>
      <c r="F124" s="33"/>
      <c r="G124" s="16" t="e">
        <f>INDEX(學生名單!A:H,MATCH(表格_3[[#This Row],[Student no.]],學生名單!B:B,0),1)</f>
        <v>#N/A</v>
      </c>
      <c r="H124" s="16"/>
    </row>
    <row r="125" spans="1:8">
      <c r="A125" s="12">
        <v>15</v>
      </c>
      <c r="B125" s="13" t="s">
        <v>75</v>
      </c>
      <c r="C125" s="14" t="s">
        <v>74</v>
      </c>
      <c r="D125" s="14" t="s">
        <v>101</v>
      </c>
      <c r="E125" s="15">
        <v>4</v>
      </c>
      <c r="F125" s="33"/>
      <c r="G125" s="16" t="e">
        <f>INDEX(學生名單!A:H,MATCH(表格_3[[#This Row],[Student no.]],學生名單!B:B,0),1)</f>
        <v>#N/A</v>
      </c>
      <c r="H125" s="16"/>
    </row>
    <row r="126" spans="1:8">
      <c r="A126" s="12">
        <v>16</v>
      </c>
      <c r="B126" s="13" t="s">
        <v>23</v>
      </c>
      <c r="C126" s="14" t="s">
        <v>22</v>
      </c>
      <c r="D126" s="14" t="s">
        <v>101</v>
      </c>
      <c r="E126" s="15">
        <v>3</v>
      </c>
      <c r="F126" s="33"/>
      <c r="G126" s="16" t="e">
        <f>INDEX(學生名單!A:H,MATCH(表格_3[[#This Row],[Student no.]],學生名單!B:B,0),1)</f>
        <v>#N/A</v>
      </c>
      <c r="H126" s="16"/>
    </row>
    <row r="127" spans="1:8">
      <c r="A127" s="12">
        <v>35</v>
      </c>
      <c r="B127" s="13" t="s">
        <v>77</v>
      </c>
      <c r="C127" s="14" t="s">
        <v>76</v>
      </c>
      <c r="D127" s="14" t="s">
        <v>101</v>
      </c>
      <c r="E127" s="15">
        <v>4</v>
      </c>
      <c r="F127" s="33"/>
      <c r="G127" s="16" t="e">
        <f>INDEX(學生名單!A:H,MATCH(表格_3[[#This Row],[Student no.]],學生名單!B:B,0),1)</f>
        <v>#N/A</v>
      </c>
      <c r="H127" s="16"/>
    </row>
    <row r="128" spans="1:8">
      <c r="A128" s="12">
        <v>4</v>
      </c>
      <c r="B128" s="13" t="s">
        <v>83</v>
      </c>
      <c r="C128" s="14" t="s">
        <v>82</v>
      </c>
      <c r="D128" s="14" t="s">
        <v>101</v>
      </c>
      <c r="E128" s="15">
        <v>3</v>
      </c>
      <c r="F128" s="33"/>
      <c r="G128" s="16" t="e">
        <f>INDEX(學生名單!A:H,MATCH(表格_3[[#This Row],[Student no.]],學生名單!B:B,0),1)</f>
        <v>#N/A</v>
      </c>
      <c r="H128" s="16"/>
    </row>
    <row r="129" spans="1:8">
      <c r="A129" s="12">
        <v>6</v>
      </c>
      <c r="B129" s="13" t="s">
        <v>71</v>
      </c>
      <c r="C129" s="14" t="s">
        <v>70</v>
      </c>
      <c r="D129" s="14" t="s">
        <v>101</v>
      </c>
      <c r="E129" s="15">
        <v>2</v>
      </c>
      <c r="F129" s="33"/>
      <c r="G129" s="16" t="e">
        <f>INDEX(學生名單!A:H,MATCH(表格_3[[#This Row],[Student no.]],學生名單!B:B,0),1)</f>
        <v>#N/A</v>
      </c>
      <c r="H129" s="16"/>
    </row>
    <row r="130" spans="1:8">
      <c r="A130" s="12">
        <v>26</v>
      </c>
      <c r="B130" s="13" t="s">
        <v>49</v>
      </c>
      <c r="C130" s="14" t="s">
        <v>48</v>
      </c>
      <c r="D130" s="14" t="s">
        <v>101</v>
      </c>
      <c r="E130" s="15">
        <v>2</v>
      </c>
      <c r="F130" s="33"/>
      <c r="G130" s="16" t="e">
        <f>INDEX(學生名單!A:H,MATCH(表格_3[[#This Row],[Student no.]],學生名單!B:B,0),1)</f>
        <v>#N/A</v>
      </c>
      <c r="H130" s="16"/>
    </row>
    <row r="131" spans="1:8">
      <c r="A131" s="12">
        <v>29</v>
      </c>
      <c r="B131" s="13" t="s">
        <v>61</v>
      </c>
      <c r="C131" s="14" t="s">
        <v>60</v>
      </c>
      <c r="D131" s="14" t="s">
        <v>101</v>
      </c>
      <c r="E131" s="15">
        <v>3</v>
      </c>
      <c r="F131" s="33"/>
      <c r="G131" s="16" t="e">
        <f>INDEX(學生名單!A:H,MATCH(表格_3[[#This Row],[Student no.]],學生名單!B:B,0),1)</f>
        <v>#N/A</v>
      </c>
      <c r="H131" s="16"/>
    </row>
    <row r="132" spans="1:8">
      <c r="A132" s="12">
        <v>21</v>
      </c>
      <c r="B132" s="13" t="s">
        <v>63</v>
      </c>
      <c r="C132" s="14" t="s">
        <v>62</v>
      </c>
      <c r="D132" s="14" t="s">
        <v>101</v>
      </c>
      <c r="E132" s="15">
        <v>1</v>
      </c>
      <c r="F132" s="36"/>
      <c r="G132" s="22" t="e">
        <f>INDEX(學生名單!A:H,MATCH(表格_3[[#This Row],[Student no.]],學生名單!B:B,0),1)</f>
        <v>#N/A</v>
      </c>
      <c r="H132" s="22"/>
    </row>
    <row r="133" spans="1:8">
      <c r="A133" s="12">
        <v>13</v>
      </c>
      <c r="B133" s="13" t="s">
        <v>21</v>
      </c>
      <c r="C133" s="14" t="s">
        <v>20</v>
      </c>
      <c r="D133" s="14" t="s">
        <v>110</v>
      </c>
      <c r="E133" s="15">
        <v>4</v>
      </c>
      <c r="F133" s="33"/>
      <c r="G133" s="16" t="e">
        <f>INDEX(學生名單!A:H,MATCH(表格_3[[#This Row],[Student no.]],學生名單!B:B,0),1)</f>
        <v>#N/A</v>
      </c>
      <c r="H133" s="16"/>
    </row>
    <row r="134" spans="1:8">
      <c r="A134" s="12">
        <v>37</v>
      </c>
      <c r="B134" s="13" t="s">
        <v>33</v>
      </c>
      <c r="C134" s="14" t="s">
        <v>32</v>
      </c>
      <c r="D134" s="14" t="s">
        <v>110</v>
      </c>
      <c r="E134" s="15">
        <v>3</v>
      </c>
      <c r="F134" s="33"/>
      <c r="G134" s="16" t="e">
        <f>INDEX(學生名單!A:H,MATCH(表格_3[[#This Row],[Student no.]],學生名單!B:B,0),1)</f>
        <v>#N/A</v>
      </c>
      <c r="H134" s="16"/>
    </row>
    <row r="135" spans="1:8">
      <c r="A135" s="12">
        <v>25</v>
      </c>
      <c r="B135" s="13" t="s">
        <v>51</v>
      </c>
      <c r="C135" s="14" t="s">
        <v>50</v>
      </c>
      <c r="D135" s="14" t="s">
        <v>110</v>
      </c>
      <c r="E135" s="15">
        <v>1</v>
      </c>
      <c r="F135" s="33"/>
      <c r="G135" s="16" t="e">
        <f>INDEX(學生名單!A:H,MATCH(表格_3[[#This Row],[Student no.]],學生名單!B:B,0),1)</f>
        <v>#N/A</v>
      </c>
      <c r="H135" s="16"/>
    </row>
    <row r="136" spans="1:8">
      <c r="A136" s="12">
        <v>15</v>
      </c>
      <c r="B136" s="13" t="s">
        <v>75</v>
      </c>
      <c r="C136" s="14" t="s">
        <v>74</v>
      </c>
      <c r="D136" s="14" t="s">
        <v>110</v>
      </c>
      <c r="E136" s="15">
        <v>1</v>
      </c>
      <c r="F136" s="33"/>
      <c r="G136" s="16" t="e">
        <f>INDEX(學生名單!A:H,MATCH(表格_3[[#This Row],[Student no.]],學生名單!B:B,0),1)</f>
        <v>#N/A</v>
      </c>
      <c r="H136" s="16"/>
    </row>
    <row r="137" spans="1:8">
      <c r="A137" s="12">
        <v>16</v>
      </c>
      <c r="B137" s="13" t="s">
        <v>23</v>
      </c>
      <c r="C137" s="14" t="s">
        <v>22</v>
      </c>
      <c r="D137" s="14" t="s">
        <v>110</v>
      </c>
      <c r="E137" s="15">
        <v>2</v>
      </c>
      <c r="F137" s="33"/>
      <c r="G137" s="16" t="e">
        <f>INDEX(學生名單!A:H,MATCH(表格_3[[#This Row],[Student no.]],學生名單!B:B,0),1)</f>
        <v>#N/A</v>
      </c>
      <c r="H137" s="16"/>
    </row>
    <row r="138" spans="1:8">
      <c r="A138" s="12">
        <v>23</v>
      </c>
      <c r="B138" s="13" t="s">
        <v>37</v>
      </c>
      <c r="C138" s="14" t="s">
        <v>36</v>
      </c>
      <c r="D138" s="14" t="s">
        <v>110</v>
      </c>
      <c r="E138" s="15">
        <v>4</v>
      </c>
      <c r="F138" s="33"/>
      <c r="G138" s="16" t="e">
        <f>INDEX(學生名單!A:H,MATCH(表格_3[[#This Row],[Student no.]],學生名單!B:B,0),1)</f>
        <v>#N/A</v>
      </c>
      <c r="H138" s="16"/>
    </row>
    <row r="139" spans="1:8">
      <c r="A139" s="12">
        <v>30</v>
      </c>
      <c r="B139" s="13" t="s">
        <v>35</v>
      </c>
      <c r="C139" s="14" t="s">
        <v>34</v>
      </c>
      <c r="D139" s="14" t="s">
        <v>105</v>
      </c>
      <c r="E139" s="15">
        <v>2</v>
      </c>
      <c r="F139" s="33"/>
      <c r="G139" s="16" t="e">
        <f>INDEX(學生名單!A:H,MATCH(表格_3[[#This Row],[Student no.]],學生名單!B:B,0),1)</f>
        <v>#N/A</v>
      </c>
      <c r="H139" s="16"/>
    </row>
    <row r="140" spans="1:8">
      <c r="A140" s="12">
        <v>28</v>
      </c>
      <c r="B140" s="13" t="s">
        <v>53</v>
      </c>
      <c r="C140" s="14" t="s">
        <v>52</v>
      </c>
      <c r="D140" s="14" t="s">
        <v>105</v>
      </c>
      <c r="E140" s="15">
        <v>2</v>
      </c>
      <c r="F140" s="33"/>
      <c r="G140" s="16" t="e">
        <f>INDEX(學生名單!A:H,MATCH(表格_3[[#This Row],[Student no.]],學生名單!B:B,0),1)</f>
        <v>#N/A</v>
      </c>
      <c r="H140" s="16"/>
    </row>
    <row r="141" spans="1:8">
      <c r="A141" s="12">
        <v>31</v>
      </c>
      <c r="B141" s="13" t="s">
        <v>19</v>
      </c>
      <c r="C141" s="14" t="s">
        <v>18</v>
      </c>
      <c r="D141" s="14" t="s">
        <v>105</v>
      </c>
      <c r="E141" s="15">
        <v>2</v>
      </c>
      <c r="F141" s="33"/>
      <c r="G141" s="16" t="e">
        <f>INDEX(學生名單!A:H,MATCH(表格_3[[#This Row],[Student no.]],學生名單!B:B,0),1)</f>
        <v>#N/A</v>
      </c>
      <c r="H141" s="16"/>
    </row>
    <row r="142" spans="1:8">
      <c r="A142" s="12">
        <v>3</v>
      </c>
      <c r="B142" s="13" t="s">
        <v>81</v>
      </c>
      <c r="C142" s="14" t="s">
        <v>80</v>
      </c>
      <c r="D142" s="14" t="s">
        <v>105</v>
      </c>
      <c r="E142" s="15">
        <v>1</v>
      </c>
      <c r="F142" s="33"/>
      <c r="G142" s="16" t="e">
        <f>INDEX(學生名單!A:H,MATCH(表格_3[[#This Row],[Student no.]],學生名單!B:B,0),1)</f>
        <v>#N/A</v>
      </c>
      <c r="H142" s="16"/>
    </row>
    <row r="143" spans="1:8">
      <c r="A143" s="12">
        <v>38</v>
      </c>
      <c r="B143" s="13" t="s">
        <v>55</v>
      </c>
      <c r="C143" s="14" t="s">
        <v>54</v>
      </c>
      <c r="D143" s="14" t="s">
        <v>105</v>
      </c>
      <c r="E143" s="15">
        <v>1</v>
      </c>
      <c r="F143" s="35"/>
      <c r="G143" s="21" t="e">
        <f>INDEX(學生名單!A:H,MATCH(表格_3[[#This Row],[Student no.]],學生名單!B:B,0),1)</f>
        <v>#N/A</v>
      </c>
      <c r="H143" s="21"/>
    </row>
    <row r="144" spans="1:8">
      <c r="A144" s="12">
        <v>34</v>
      </c>
      <c r="B144" s="13" t="s">
        <v>29</v>
      </c>
      <c r="C144" s="14" t="s">
        <v>28</v>
      </c>
      <c r="D144" s="14" t="s">
        <v>105</v>
      </c>
      <c r="E144" s="20">
        <v>1</v>
      </c>
      <c r="F144" s="33"/>
      <c r="G144" s="16" t="e">
        <f>INDEX(學生名單!A:H,MATCH(表格_3[[#This Row],[Student no.]],學生名單!B:B,0),1)</f>
        <v>#N/A</v>
      </c>
      <c r="H144" s="16"/>
    </row>
    <row r="145" spans="1:8">
      <c r="A145" s="12">
        <v>12</v>
      </c>
      <c r="B145" s="13" t="s">
        <v>31</v>
      </c>
      <c r="C145" s="14" t="s">
        <v>30</v>
      </c>
      <c r="D145" s="14" t="s">
        <v>105</v>
      </c>
      <c r="E145" s="15">
        <v>1</v>
      </c>
      <c r="F145" s="36"/>
      <c r="G145" s="22" t="e">
        <f>INDEX(學生名單!A:H,MATCH(表格_3[[#This Row],[Student no.]],學生名單!B:B,0),1)</f>
        <v>#N/A</v>
      </c>
      <c r="H145" s="22"/>
    </row>
    <row r="146" spans="1:8">
      <c r="A146" s="12">
        <v>18</v>
      </c>
      <c r="B146" s="13" t="s">
        <v>45</v>
      </c>
      <c r="C146" s="14" t="s">
        <v>44</v>
      </c>
      <c r="D146" s="14" t="s">
        <v>105</v>
      </c>
      <c r="E146" s="15">
        <v>2</v>
      </c>
      <c r="F146" s="33"/>
      <c r="G146" s="16" t="e">
        <f>INDEX(學生名單!A:H,MATCH(表格_3[[#This Row],[Student no.]],學生名單!B:B,0),1)</f>
        <v>#N/A</v>
      </c>
      <c r="H146" s="16"/>
    </row>
    <row r="147" spans="1:8">
      <c r="A147" s="12">
        <v>24</v>
      </c>
      <c r="B147" s="13" t="s">
        <v>25</v>
      </c>
      <c r="C147" s="14" t="s">
        <v>24</v>
      </c>
      <c r="D147" s="14" t="s">
        <v>105</v>
      </c>
      <c r="E147" s="15">
        <v>2</v>
      </c>
      <c r="F147" s="33"/>
      <c r="G147" s="16" t="e">
        <f>INDEX(學生名單!A:H,MATCH(表格_3[[#This Row],[Student no.]],學生名單!B:B,0),1)</f>
        <v>#N/A</v>
      </c>
      <c r="H147" s="16"/>
    </row>
    <row r="148" spans="1:8">
      <c r="A148" s="12">
        <v>14</v>
      </c>
      <c r="B148" s="13" t="s">
        <v>67</v>
      </c>
      <c r="C148" s="14" t="s">
        <v>66</v>
      </c>
      <c r="D148" s="14" t="s">
        <v>105</v>
      </c>
      <c r="E148" s="15">
        <v>1</v>
      </c>
      <c r="F148" s="33"/>
      <c r="G148" s="16" t="e">
        <f>INDEX(學生名單!A:H,MATCH(表格_3[[#This Row],[Student no.]],學生名單!B:B,0),1)</f>
        <v>#N/A</v>
      </c>
      <c r="H148" s="16"/>
    </row>
    <row r="149" spans="1:8">
      <c r="A149" s="12">
        <v>20</v>
      </c>
      <c r="B149" s="13" t="s">
        <v>57</v>
      </c>
      <c r="C149" s="14" t="s">
        <v>56</v>
      </c>
      <c r="D149" s="14" t="s">
        <v>105</v>
      </c>
      <c r="E149" s="15">
        <v>1</v>
      </c>
      <c r="F149" s="33"/>
      <c r="G149" s="16" t="e">
        <f>INDEX(學生名單!A:H,MATCH(表格_3[[#This Row],[Student no.]],學生名單!B:B,0),1)</f>
        <v>#N/A</v>
      </c>
      <c r="H149" s="16"/>
    </row>
    <row r="150" spans="1:8">
      <c r="A150" s="12">
        <v>35</v>
      </c>
      <c r="B150" s="13" t="s">
        <v>77</v>
      </c>
      <c r="C150" s="14" t="s">
        <v>76</v>
      </c>
      <c r="D150" s="14" t="s">
        <v>105</v>
      </c>
      <c r="E150" s="15">
        <v>1</v>
      </c>
      <c r="F150" s="33"/>
      <c r="G150" s="16" t="e">
        <f>INDEX(學生名單!A:H,MATCH(表格_3[[#This Row],[Student no.]],學生名單!B:B,0),1)</f>
        <v>#N/A</v>
      </c>
      <c r="H150" s="16"/>
    </row>
    <row r="151" spans="1:8">
      <c r="A151" s="12">
        <v>1</v>
      </c>
      <c r="B151" s="13" t="s">
        <v>79</v>
      </c>
      <c r="C151" s="14" t="s">
        <v>78</v>
      </c>
      <c r="D151" s="14" t="s">
        <v>105</v>
      </c>
      <c r="E151" s="15">
        <v>10</v>
      </c>
      <c r="F151" s="33"/>
      <c r="G151" s="16" t="e">
        <f>INDEX(學生名單!A:H,MATCH(表格_3[[#This Row],[Student no.]],學生名單!B:B,0),1)</f>
        <v>#N/A</v>
      </c>
      <c r="H151" s="16"/>
    </row>
    <row r="152" spans="1:8">
      <c r="A152" s="12">
        <v>27</v>
      </c>
      <c r="B152" s="13" t="s">
        <v>41</v>
      </c>
      <c r="C152" s="14" t="s">
        <v>40</v>
      </c>
      <c r="D152" s="14" t="s">
        <v>105</v>
      </c>
      <c r="E152" s="15">
        <v>2</v>
      </c>
      <c r="F152" s="33"/>
      <c r="G152" s="16" t="e">
        <f>INDEX(學生名單!A:H,MATCH(表格_3[[#This Row],[Student no.]],學生名單!B:B,0),1)</f>
        <v>#N/A</v>
      </c>
      <c r="H152" s="16"/>
    </row>
    <row r="153" spans="1:8">
      <c r="A153" s="12">
        <v>19</v>
      </c>
      <c r="B153" s="13" t="s">
        <v>59</v>
      </c>
      <c r="C153" s="14" t="s">
        <v>58</v>
      </c>
      <c r="D153" s="14" t="s">
        <v>105</v>
      </c>
      <c r="E153" s="15">
        <v>2</v>
      </c>
      <c r="F153" s="33"/>
      <c r="G153" s="16" t="e">
        <f>INDEX(學生名單!A:H,MATCH(表格_3[[#This Row],[Student no.]],學生名單!B:B,0),1)</f>
        <v>#N/A</v>
      </c>
      <c r="H153" s="16"/>
    </row>
    <row r="154" spans="1:8">
      <c r="A154" s="12">
        <v>29</v>
      </c>
      <c r="B154" s="13" t="s">
        <v>61</v>
      </c>
      <c r="C154" s="14" t="s">
        <v>60</v>
      </c>
      <c r="D154" s="14" t="s">
        <v>105</v>
      </c>
      <c r="E154" s="15">
        <v>1</v>
      </c>
      <c r="F154" s="33"/>
      <c r="G154" s="16" t="e">
        <f>INDEX(學生名單!A:H,MATCH(表格_3[[#This Row],[Student no.]],學生名單!B:B,0),1)</f>
        <v>#N/A</v>
      </c>
      <c r="H154" s="16"/>
    </row>
    <row r="155" spans="1:8">
      <c r="A155" s="12">
        <v>8</v>
      </c>
      <c r="B155" s="13" t="s">
        <v>17</v>
      </c>
      <c r="C155" s="14" t="s">
        <v>16</v>
      </c>
      <c r="D155" s="14" t="s">
        <v>105</v>
      </c>
      <c r="E155" s="15">
        <v>1</v>
      </c>
      <c r="F155" s="33"/>
      <c r="G155" s="16" t="e">
        <f>INDEX(學生名單!A:H,MATCH(表格_3[[#This Row],[Student no.]],學生名單!B:B,0),1)</f>
        <v>#N/A</v>
      </c>
      <c r="H155" s="16"/>
    </row>
    <row r="156" spans="1:8">
      <c r="A156" s="12">
        <v>30</v>
      </c>
      <c r="B156" s="13" t="s">
        <v>35</v>
      </c>
      <c r="C156" s="14" t="s">
        <v>34</v>
      </c>
      <c r="D156" s="14" t="s">
        <v>103</v>
      </c>
      <c r="E156" s="15">
        <v>10</v>
      </c>
      <c r="F156" s="33"/>
      <c r="G156" s="16" t="e">
        <f>INDEX(學生名單!A:H,MATCH(表格_3[[#This Row],[Student no.]],學生名單!B:B,0),1)</f>
        <v>#N/A</v>
      </c>
      <c r="H156" s="16"/>
    </row>
    <row r="157" spans="1:8">
      <c r="A157" s="12">
        <v>13</v>
      </c>
      <c r="B157" s="13" t="s">
        <v>21</v>
      </c>
      <c r="C157" s="14" t="s">
        <v>20</v>
      </c>
      <c r="D157" s="14" t="s">
        <v>103</v>
      </c>
      <c r="E157" s="15">
        <v>6</v>
      </c>
      <c r="F157" s="33"/>
      <c r="G157" s="16" t="e">
        <f>INDEX(學生名單!A:H,MATCH(表格_3[[#This Row],[Student no.]],學生名單!B:B,0),1)</f>
        <v>#N/A</v>
      </c>
      <c r="H157" s="16"/>
    </row>
    <row r="158" spans="1:8">
      <c r="A158" s="12">
        <v>28</v>
      </c>
      <c r="B158" s="13" t="s">
        <v>53</v>
      </c>
      <c r="C158" s="14" t="s">
        <v>52</v>
      </c>
      <c r="D158" s="14" t="s">
        <v>103</v>
      </c>
      <c r="E158" s="15">
        <v>6</v>
      </c>
      <c r="F158" s="33"/>
      <c r="G158" s="16" t="e">
        <f>INDEX(學生名單!A:H,MATCH(表格_3[[#This Row],[Student no.]],學生名單!B:B,0),1)</f>
        <v>#N/A</v>
      </c>
      <c r="H158" s="16"/>
    </row>
    <row r="159" spans="1:8">
      <c r="A159" s="12">
        <v>31</v>
      </c>
      <c r="B159" s="13" t="s">
        <v>19</v>
      </c>
      <c r="C159" s="14" t="s">
        <v>18</v>
      </c>
      <c r="D159" s="14" t="s">
        <v>103</v>
      </c>
      <c r="E159" s="15">
        <v>6</v>
      </c>
      <c r="F159" s="33"/>
      <c r="G159" s="16" t="e">
        <f>INDEX(學生名單!A:H,MATCH(表格_3[[#This Row],[Student no.]],學生名單!B:B,0),1)</f>
        <v>#N/A</v>
      </c>
      <c r="H159" s="16"/>
    </row>
    <row r="160" spans="1:8">
      <c r="A160" s="12">
        <v>3</v>
      </c>
      <c r="B160" s="13" t="s">
        <v>81</v>
      </c>
      <c r="C160" s="14" t="s">
        <v>80</v>
      </c>
      <c r="D160" s="14" t="s">
        <v>103</v>
      </c>
      <c r="E160" s="15">
        <v>8</v>
      </c>
      <c r="F160" s="33"/>
      <c r="G160" s="16" t="e">
        <f>INDEX(學生名單!A:H,MATCH(表格_3[[#This Row],[Student no.]],學生名單!B:B,0),1)</f>
        <v>#N/A</v>
      </c>
      <c r="H160" s="16"/>
    </row>
    <row r="161" spans="1:8">
      <c r="A161" s="12">
        <v>10</v>
      </c>
      <c r="B161" s="13" t="s">
        <v>27</v>
      </c>
      <c r="C161" s="14" t="s">
        <v>26</v>
      </c>
      <c r="D161" s="14" t="s">
        <v>103</v>
      </c>
      <c r="E161" s="15">
        <v>9</v>
      </c>
      <c r="F161" s="33"/>
      <c r="G161" s="16" t="e">
        <f>INDEX(學生名單!A:H,MATCH(表格_3[[#This Row],[Student no.]],學生名單!B:B,0),1)</f>
        <v>#N/A</v>
      </c>
      <c r="H161" s="16"/>
    </row>
    <row r="162" spans="1:8">
      <c r="A162" s="12">
        <v>38</v>
      </c>
      <c r="B162" s="13" t="s">
        <v>55</v>
      </c>
      <c r="C162" s="14" t="s">
        <v>54</v>
      </c>
      <c r="D162" s="14" t="s">
        <v>103</v>
      </c>
      <c r="E162" s="15">
        <v>5</v>
      </c>
      <c r="F162" s="35"/>
      <c r="G162" s="21" t="e">
        <f>INDEX(學生名單!A:H,MATCH(表格_3[[#This Row],[Student no.]],學生名單!B:B,0),1)</f>
        <v>#N/A</v>
      </c>
      <c r="H162" s="21"/>
    </row>
    <row r="163" spans="1:8">
      <c r="A163" s="12">
        <v>33</v>
      </c>
      <c r="B163" s="13" t="s">
        <v>11</v>
      </c>
      <c r="C163" s="14" t="s">
        <v>10</v>
      </c>
      <c r="D163" s="14" t="s">
        <v>103</v>
      </c>
      <c r="E163" s="15">
        <v>5</v>
      </c>
      <c r="F163" s="33"/>
      <c r="G163" s="16" t="e">
        <f>INDEX(學生名單!A:H,MATCH(表格_3[[#This Row],[Student no.]],學生名單!B:B,0),1)</f>
        <v>#N/A</v>
      </c>
      <c r="H163" s="16"/>
    </row>
    <row r="164" spans="1:8">
      <c r="A164" s="12">
        <v>5</v>
      </c>
      <c r="B164" s="13" t="s">
        <v>13</v>
      </c>
      <c r="C164" s="14" t="s">
        <v>12</v>
      </c>
      <c r="D164" s="14" t="s">
        <v>103</v>
      </c>
      <c r="E164" s="15">
        <v>9</v>
      </c>
      <c r="F164" s="33"/>
      <c r="G164" s="16" t="e">
        <f>INDEX(學生名單!A:H,MATCH(表格_3[[#This Row],[Student no.]],學生名單!B:B,0),1)</f>
        <v>#N/A</v>
      </c>
      <c r="H164" s="16"/>
    </row>
    <row r="165" spans="1:8">
      <c r="A165" s="12">
        <v>34</v>
      </c>
      <c r="B165" s="13" t="s">
        <v>29</v>
      </c>
      <c r="C165" s="14" t="s">
        <v>28</v>
      </c>
      <c r="D165" s="14" t="s">
        <v>103</v>
      </c>
      <c r="E165" s="15">
        <v>5</v>
      </c>
      <c r="F165" s="33"/>
      <c r="G165" s="16" t="e">
        <f>INDEX(學生名單!A:H,MATCH(表格_3[[#This Row],[Student no.]],學生名單!B:B,0),1)</f>
        <v>#N/A</v>
      </c>
      <c r="H165" s="16"/>
    </row>
    <row r="166" spans="1:8">
      <c r="A166" s="12">
        <v>12</v>
      </c>
      <c r="B166" s="13" t="s">
        <v>31</v>
      </c>
      <c r="C166" s="14" t="s">
        <v>30</v>
      </c>
      <c r="D166" s="14" t="s">
        <v>103</v>
      </c>
      <c r="E166" s="15">
        <v>5</v>
      </c>
      <c r="F166" s="33"/>
      <c r="G166" s="16" t="e">
        <f>INDEX(學生名單!A:H,MATCH(表格_3[[#This Row],[Student no.]],學生名單!B:B,0),1)</f>
        <v>#N/A</v>
      </c>
      <c r="H166" s="16"/>
    </row>
    <row r="167" spans="1:8">
      <c r="A167" s="12">
        <v>11</v>
      </c>
      <c r="B167" s="13" t="s">
        <v>43</v>
      </c>
      <c r="C167" s="14" t="s">
        <v>42</v>
      </c>
      <c r="D167" s="14" t="s">
        <v>103</v>
      </c>
      <c r="E167" s="15">
        <v>5</v>
      </c>
      <c r="F167" s="33"/>
      <c r="G167" s="16" t="e">
        <f>INDEX(學生名單!A:H,MATCH(表格_3[[#This Row],[Student no.]],學生名單!B:B,0),1)</f>
        <v>#N/A</v>
      </c>
      <c r="H167" s="16"/>
    </row>
    <row r="168" spans="1:8">
      <c r="A168" s="12">
        <v>18</v>
      </c>
      <c r="B168" s="13" t="s">
        <v>45</v>
      </c>
      <c r="C168" s="14" t="s">
        <v>44</v>
      </c>
      <c r="D168" s="14" t="s">
        <v>103</v>
      </c>
      <c r="E168" s="15">
        <v>8</v>
      </c>
      <c r="F168" s="33"/>
      <c r="G168" s="16" t="e">
        <f>INDEX(學生名單!A:H,MATCH(表格_3[[#This Row],[Student no.]],學生名單!B:B,0),1)</f>
        <v>#N/A</v>
      </c>
      <c r="H168" s="16"/>
    </row>
    <row r="169" spans="1:8">
      <c r="A169" s="12">
        <v>37</v>
      </c>
      <c r="B169" s="13" t="s">
        <v>33</v>
      </c>
      <c r="C169" s="14" t="s">
        <v>32</v>
      </c>
      <c r="D169" s="14" t="s">
        <v>103</v>
      </c>
      <c r="E169" s="20">
        <v>9</v>
      </c>
      <c r="F169" s="33"/>
      <c r="G169" s="16" t="e">
        <f>INDEX(學生名單!A:H,MATCH(表格_3[[#This Row],[Student no.]],學生名單!B:B,0),1)</f>
        <v>#N/A</v>
      </c>
      <c r="H169" s="16"/>
    </row>
    <row r="170" spans="1:8">
      <c r="A170" s="12">
        <v>25</v>
      </c>
      <c r="B170" s="13" t="s">
        <v>51</v>
      </c>
      <c r="C170" s="14" t="s">
        <v>50</v>
      </c>
      <c r="D170" s="14" t="s">
        <v>103</v>
      </c>
      <c r="E170" s="15">
        <v>8</v>
      </c>
      <c r="F170" s="33"/>
      <c r="G170" s="16" t="e">
        <f>INDEX(學生名單!A:H,MATCH(表格_3[[#This Row],[Student no.]],學生名單!B:B,0),1)</f>
        <v>#N/A</v>
      </c>
      <c r="H170" s="16"/>
    </row>
    <row r="171" spans="1:8">
      <c r="A171" s="12">
        <v>24</v>
      </c>
      <c r="B171" s="13" t="s">
        <v>25</v>
      </c>
      <c r="C171" s="14" t="s">
        <v>24</v>
      </c>
      <c r="D171" s="14" t="s">
        <v>103</v>
      </c>
      <c r="E171" s="15">
        <v>7</v>
      </c>
      <c r="F171" s="33"/>
      <c r="G171" s="16" t="e">
        <f>INDEX(學生名單!A:H,MATCH(表格_3[[#This Row],[Student no.]],學生名單!B:B,0),1)</f>
        <v>#N/A</v>
      </c>
      <c r="H171" s="16"/>
    </row>
    <row r="172" spans="1:8">
      <c r="A172" s="12">
        <v>14</v>
      </c>
      <c r="B172" s="13" t="s">
        <v>67</v>
      </c>
      <c r="C172" s="14" t="s">
        <v>66</v>
      </c>
      <c r="D172" s="14" t="s">
        <v>103</v>
      </c>
      <c r="E172" s="15">
        <v>8</v>
      </c>
      <c r="F172" s="33"/>
      <c r="G172" s="16" t="e">
        <f>INDEX(學生名單!A:H,MATCH(表格_3[[#This Row],[Student no.]],學生名單!B:B,0),1)</f>
        <v>#N/A</v>
      </c>
      <c r="H172" s="16"/>
    </row>
    <row r="173" spans="1:8">
      <c r="A173" s="12">
        <v>36</v>
      </c>
      <c r="B173" s="13" t="s">
        <v>15</v>
      </c>
      <c r="C173" s="14" t="s">
        <v>14</v>
      </c>
      <c r="D173" s="14" t="s">
        <v>103</v>
      </c>
      <c r="E173" s="15">
        <v>6</v>
      </c>
      <c r="F173" s="33"/>
      <c r="G173" s="16" t="e">
        <f>INDEX(學生名單!A:H,MATCH(表格_3[[#This Row],[Student no.]],學生名單!B:B,0),1)</f>
        <v>#N/A</v>
      </c>
      <c r="H173" s="16"/>
    </row>
    <row r="174" spans="1:8">
      <c r="A174" s="12">
        <v>22</v>
      </c>
      <c r="B174" s="13" t="s">
        <v>65</v>
      </c>
      <c r="C174" s="14" t="s">
        <v>64</v>
      </c>
      <c r="D174" s="14" t="s">
        <v>103</v>
      </c>
      <c r="E174" s="15">
        <v>6</v>
      </c>
      <c r="F174" s="33"/>
      <c r="G174" s="16" t="e">
        <f>INDEX(學生名單!A:H,MATCH(表格_3[[#This Row],[Student no.]],學生名單!B:B,0),1)</f>
        <v>#N/A</v>
      </c>
      <c r="H174" s="16"/>
    </row>
    <row r="175" spans="1:8">
      <c r="A175" s="12">
        <v>2</v>
      </c>
      <c r="B175" s="13" t="s">
        <v>73</v>
      </c>
      <c r="C175" s="14" t="s">
        <v>72</v>
      </c>
      <c r="D175" s="14" t="s">
        <v>103</v>
      </c>
      <c r="E175" s="15">
        <v>9</v>
      </c>
      <c r="F175" s="33"/>
      <c r="G175" s="16" t="e">
        <f>INDEX(學生名單!A:H,MATCH(表格_3[[#This Row],[Student no.]],學生名單!B:B,0),1)</f>
        <v>#N/A</v>
      </c>
      <c r="H175" s="16"/>
    </row>
    <row r="176" spans="1:8">
      <c r="A176" s="12">
        <v>17</v>
      </c>
      <c r="B176" s="13" t="s">
        <v>69</v>
      </c>
      <c r="C176" s="14" t="s">
        <v>68</v>
      </c>
      <c r="D176" s="14" t="s">
        <v>103</v>
      </c>
      <c r="E176" s="15">
        <v>8</v>
      </c>
      <c r="F176" s="33"/>
      <c r="G176" s="16" t="e">
        <f>INDEX(學生名單!A:H,MATCH(表格_3[[#This Row],[Student no.]],學生名單!B:B,0),1)</f>
        <v>#N/A</v>
      </c>
      <c r="H176" s="16"/>
    </row>
    <row r="177" spans="1:8">
      <c r="A177" s="12">
        <v>15</v>
      </c>
      <c r="B177" s="13" t="s">
        <v>75</v>
      </c>
      <c r="C177" s="14" t="s">
        <v>74</v>
      </c>
      <c r="D177" s="14" t="s">
        <v>103</v>
      </c>
      <c r="E177" s="15">
        <v>9</v>
      </c>
      <c r="F177" s="33"/>
      <c r="G177" s="16" t="e">
        <f>INDEX(學生名單!A:H,MATCH(表格_3[[#This Row],[Student no.]],學生名單!B:B,0),1)</f>
        <v>#N/A</v>
      </c>
      <c r="H177" s="16"/>
    </row>
    <row r="178" spans="1:8">
      <c r="A178" s="12">
        <v>20</v>
      </c>
      <c r="B178" s="13" t="s">
        <v>57</v>
      </c>
      <c r="C178" s="14" t="s">
        <v>56</v>
      </c>
      <c r="D178" s="14" t="s">
        <v>103</v>
      </c>
      <c r="E178" s="15">
        <v>7</v>
      </c>
      <c r="F178" s="33"/>
      <c r="G178" s="16" t="e">
        <f>INDEX(學生名單!A:H,MATCH(表格_3[[#This Row],[Student no.]],學生名單!B:B,0),1)</f>
        <v>#N/A</v>
      </c>
      <c r="H178" s="16"/>
    </row>
    <row r="179" spans="1:8">
      <c r="A179" s="12">
        <v>16</v>
      </c>
      <c r="B179" s="13" t="s">
        <v>23</v>
      </c>
      <c r="C179" s="14" t="s">
        <v>22</v>
      </c>
      <c r="D179" s="14" t="s">
        <v>103</v>
      </c>
      <c r="E179" s="15">
        <v>7</v>
      </c>
      <c r="F179" s="33"/>
      <c r="G179" s="16" t="e">
        <f>INDEX(學生名單!A:H,MATCH(表格_3[[#This Row],[Student no.]],學生名單!B:B,0),1)</f>
        <v>#N/A</v>
      </c>
      <c r="H179" s="16"/>
    </row>
    <row r="180" spans="1:8">
      <c r="A180" s="12">
        <v>35</v>
      </c>
      <c r="B180" s="13" t="s">
        <v>77</v>
      </c>
      <c r="C180" s="14" t="s">
        <v>76</v>
      </c>
      <c r="D180" s="14" t="s">
        <v>103</v>
      </c>
      <c r="E180" s="15">
        <v>7</v>
      </c>
      <c r="F180" s="33"/>
      <c r="G180" s="16" t="e">
        <f>INDEX(學生名單!A:H,MATCH(表格_3[[#This Row],[Student no.]],學生名單!B:B,0),1)</f>
        <v>#N/A</v>
      </c>
      <c r="H180" s="16"/>
    </row>
    <row r="181" spans="1:8">
      <c r="A181" s="12">
        <v>7</v>
      </c>
      <c r="B181" s="13" t="s">
        <v>47</v>
      </c>
      <c r="C181" s="14" t="s">
        <v>46</v>
      </c>
      <c r="D181" s="14" t="s">
        <v>103</v>
      </c>
      <c r="E181" s="19">
        <v>5</v>
      </c>
      <c r="F181" s="33"/>
      <c r="G181" s="16" t="e">
        <f>INDEX(學生名單!A:H,MATCH(表格_3[[#This Row],[Student no.]],學生名單!B:B,0),1)</f>
        <v>#N/A</v>
      </c>
      <c r="H181" s="16"/>
    </row>
    <row r="182" spans="1:8">
      <c r="A182" s="12">
        <v>9</v>
      </c>
      <c r="B182" s="13" t="s">
        <v>85</v>
      </c>
      <c r="C182" s="14" t="s">
        <v>84</v>
      </c>
      <c r="D182" s="14" t="s">
        <v>103</v>
      </c>
      <c r="E182" s="15">
        <v>5</v>
      </c>
      <c r="F182" s="33"/>
      <c r="G182" s="16" t="e">
        <f>INDEX(學生名單!A:H,MATCH(表格_3[[#This Row],[Student no.]],學生名單!B:B,0),1)</f>
        <v>#N/A</v>
      </c>
      <c r="H182" s="16"/>
    </row>
    <row r="183" spans="1:8">
      <c r="A183" s="12">
        <v>23</v>
      </c>
      <c r="B183" s="13" t="s">
        <v>37</v>
      </c>
      <c r="C183" s="14" t="s">
        <v>36</v>
      </c>
      <c r="D183" s="14" t="s">
        <v>103</v>
      </c>
      <c r="E183" s="15">
        <v>7</v>
      </c>
      <c r="F183" s="33"/>
      <c r="G183" s="16" t="e">
        <f>INDEX(學生名單!A:H,MATCH(表格_3[[#This Row],[Student no.]],學生名單!B:B,0),1)</f>
        <v>#N/A</v>
      </c>
      <c r="H183" s="16"/>
    </row>
    <row r="184" spans="1:8">
      <c r="A184" s="12">
        <v>32</v>
      </c>
      <c r="B184" s="13" t="s">
        <v>39</v>
      </c>
      <c r="C184" s="14" t="s">
        <v>38</v>
      </c>
      <c r="D184" s="14" t="s">
        <v>103</v>
      </c>
      <c r="E184" s="15">
        <v>8</v>
      </c>
      <c r="F184" s="33"/>
      <c r="G184" s="16" t="e">
        <f>INDEX(學生名單!A:H,MATCH(表格_3[[#This Row],[Student no.]],學生名單!B:B,0),1)</f>
        <v>#N/A</v>
      </c>
      <c r="H184" s="16"/>
    </row>
    <row r="185" spans="1:8">
      <c r="A185" s="12">
        <v>1</v>
      </c>
      <c r="B185" s="13" t="s">
        <v>79</v>
      </c>
      <c r="C185" s="14" t="s">
        <v>78</v>
      </c>
      <c r="D185" s="14" t="s">
        <v>103</v>
      </c>
      <c r="E185" s="15">
        <v>4</v>
      </c>
      <c r="F185" s="34"/>
      <c r="G185" s="17" t="e">
        <f>INDEX(學生名單!A:H,MATCH(表格_3[[#This Row],[Student no.]],學生名單!B:B,0),1)</f>
        <v>#N/A</v>
      </c>
      <c r="H185" s="17"/>
    </row>
    <row r="186" spans="1:8">
      <c r="A186" s="12">
        <v>6</v>
      </c>
      <c r="B186" s="13" t="s">
        <v>71</v>
      </c>
      <c r="C186" s="14" t="s">
        <v>70</v>
      </c>
      <c r="D186" s="14" t="s">
        <v>103</v>
      </c>
      <c r="E186" s="15">
        <v>7</v>
      </c>
      <c r="F186" s="36"/>
      <c r="G186" s="22" t="e">
        <f>INDEX(學生名單!A:H,MATCH(表格_3[[#This Row],[Student no.]],學生名單!B:B,0),1)</f>
        <v>#N/A</v>
      </c>
      <c r="H186" s="22"/>
    </row>
    <row r="187" spans="1:8">
      <c r="A187" s="12">
        <v>26</v>
      </c>
      <c r="B187" s="13" t="s">
        <v>49</v>
      </c>
      <c r="C187" s="14" t="s">
        <v>48</v>
      </c>
      <c r="D187" s="14" t="s">
        <v>103</v>
      </c>
      <c r="E187" s="15">
        <v>9</v>
      </c>
      <c r="F187" s="33"/>
      <c r="G187" s="16" t="e">
        <f>INDEX(學生名單!A:H,MATCH(表格_3[[#This Row],[Student no.]],學生名單!B:B,0),1)</f>
        <v>#N/A</v>
      </c>
      <c r="H187" s="16"/>
    </row>
    <row r="188" spans="1:8">
      <c r="A188" s="12">
        <v>27</v>
      </c>
      <c r="B188" s="13" t="s">
        <v>41</v>
      </c>
      <c r="C188" s="14" t="s">
        <v>40</v>
      </c>
      <c r="D188" s="14" t="s">
        <v>103</v>
      </c>
      <c r="E188" s="15">
        <v>9</v>
      </c>
      <c r="F188" s="33"/>
      <c r="G188" s="16" t="e">
        <f>INDEX(學生名單!A:H,MATCH(表格_3[[#This Row],[Student no.]],學生名單!B:B,0),1)</f>
        <v>#N/A</v>
      </c>
      <c r="H188" s="16"/>
    </row>
    <row r="189" spans="1:8">
      <c r="A189" s="12">
        <v>19</v>
      </c>
      <c r="B189" s="13" t="s">
        <v>59</v>
      </c>
      <c r="C189" s="14" t="s">
        <v>58</v>
      </c>
      <c r="D189" s="14" t="s">
        <v>103</v>
      </c>
      <c r="E189" s="15">
        <v>6</v>
      </c>
      <c r="F189" s="33"/>
      <c r="G189" s="16" t="e">
        <f>INDEX(學生名單!A:H,MATCH(表格_3[[#This Row],[Student no.]],學生名單!B:B,0),1)</f>
        <v>#N/A</v>
      </c>
      <c r="H189" s="16"/>
    </row>
    <row r="190" spans="1:8">
      <c r="A190" s="12">
        <v>29</v>
      </c>
      <c r="B190" s="13" t="s">
        <v>61</v>
      </c>
      <c r="C190" s="14" t="s">
        <v>60</v>
      </c>
      <c r="D190" s="14" t="s">
        <v>103</v>
      </c>
      <c r="E190" s="15">
        <v>8</v>
      </c>
      <c r="F190" s="33"/>
      <c r="G190" s="16" t="e">
        <f>INDEX(學生名單!A:H,MATCH(表格_3[[#This Row],[Student no.]],學生名單!B:B,0),1)</f>
        <v>#N/A</v>
      </c>
      <c r="H190" s="16"/>
    </row>
    <row r="191" spans="1:8">
      <c r="A191" s="12">
        <v>21</v>
      </c>
      <c r="B191" s="13" t="s">
        <v>63</v>
      </c>
      <c r="C191" s="14" t="s">
        <v>62</v>
      </c>
      <c r="D191" s="14" t="s">
        <v>103</v>
      </c>
      <c r="E191" s="15">
        <v>8</v>
      </c>
      <c r="F191" s="33"/>
      <c r="G191" s="16" t="e">
        <f>INDEX(學生名單!A:H,MATCH(表格_3[[#This Row],[Student no.]],學生名單!B:B,0),1)</f>
        <v>#N/A</v>
      </c>
      <c r="H191" s="16"/>
    </row>
    <row r="192" spans="1:8">
      <c r="A192" s="12">
        <v>8</v>
      </c>
      <c r="B192" s="13" t="s">
        <v>17</v>
      </c>
      <c r="C192" s="14" t="s">
        <v>16</v>
      </c>
      <c r="D192" s="14" t="s">
        <v>103</v>
      </c>
      <c r="E192" s="15">
        <v>8</v>
      </c>
      <c r="F192" s="33"/>
      <c r="G192" s="16" t="e">
        <f>INDEX(學生名單!A:H,MATCH(表格_3[[#This Row],[Student no.]],學生名單!B:B,0),1)</f>
        <v>#N/A</v>
      </c>
      <c r="H192" s="16"/>
    </row>
    <row r="193" spans="1:8">
      <c r="A193" s="12">
        <v>30</v>
      </c>
      <c r="B193" s="13" t="s">
        <v>35</v>
      </c>
      <c r="C193" s="14" t="s">
        <v>34</v>
      </c>
      <c r="D193" s="14" t="s">
        <v>130</v>
      </c>
      <c r="E193" s="15">
        <v>12</v>
      </c>
      <c r="F193" s="33"/>
      <c r="G193" s="16" t="e">
        <f>INDEX(學生名單!A:H,MATCH(表格_3[[#This Row],[Student no.]],學生名單!B:B,0),1)</f>
        <v>#N/A</v>
      </c>
      <c r="H193" s="16"/>
    </row>
    <row r="194" spans="1:8">
      <c r="A194" s="12">
        <v>13</v>
      </c>
      <c r="B194" s="13" t="s">
        <v>21</v>
      </c>
      <c r="C194" s="14" t="s">
        <v>20</v>
      </c>
      <c r="D194" s="14" t="s">
        <v>130</v>
      </c>
      <c r="E194" s="15">
        <v>12</v>
      </c>
      <c r="F194" s="33"/>
      <c r="G194" s="16" t="e">
        <f>INDEX(學生名單!A:H,MATCH(表格_3[[#This Row],[Student no.]],學生名單!B:B,0),1)</f>
        <v>#N/A</v>
      </c>
      <c r="H194" s="16"/>
    </row>
    <row r="195" spans="1:8">
      <c r="A195" s="12">
        <v>28</v>
      </c>
      <c r="B195" s="13" t="s">
        <v>53</v>
      </c>
      <c r="C195" s="14" t="s">
        <v>52</v>
      </c>
      <c r="D195" s="14" t="s">
        <v>130</v>
      </c>
      <c r="E195" s="15">
        <v>12</v>
      </c>
      <c r="F195" s="33"/>
      <c r="G195" s="16" t="e">
        <f>INDEX(學生名單!A:H,MATCH(表格_3[[#This Row],[Student no.]],學生名單!B:B,0),1)</f>
        <v>#N/A</v>
      </c>
      <c r="H195" s="16"/>
    </row>
    <row r="196" spans="1:8">
      <c r="A196" s="12">
        <v>31</v>
      </c>
      <c r="B196" s="13" t="s">
        <v>19</v>
      </c>
      <c r="C196" s="14" t="s">
        <v>18</v>
      </c>
      <c r="D196" s="14" t="s">
        <v>130</v>
      </c>
      <c r="E196" s="15">
        <v>12</v>
      </c>
      <c r="F196" s="33"/>
      <c r="G196" s="16" t="e">
        <f>INDEX(學生名單!A:H,MATCH(表格_3[[#This Row],[Student no.]],學生名單!B:B,0),1)</f>
        <v>#N/A</v>
      </c>
      <c r="H196" s="16"/>
    </row>
    <row r="197" spans="1:8">
      <c r="A197" s="12">
        <v>3</v>
      </c>
      <c r="B197" s="13" t="s">
        <v>81</v>
      </c>
      <c r="C197" s="14" t="s">
        <v>80</v>
      </c>
      <c r="D197" s="14" t="s">
        <v>130</v>
      </c>
      <c r="E197" s="15">
        <v>12</v>
      </c>
      <c r="F197" s="33"/>
      <c r="G197" s="16" t="e">
        <f>INDEX(學生名單!A:H,MATCH(表格_3[[#This Row],[Student no.]],學生名單!B:B,0),1)</f>
        <v>#N/A</v>
      </c>
      <c r="H197" s="16"/>
    </row>
    <row r="198" spans="1:8">
      <c r="A198" s="12">
        <v>10</v>
      </c>
      <c r="B198" s="13" t="s">
        <v>27</v>
      </c>
      <c r="C198" s="14" t="s">
        <v>26</v>
      </c>
      <c r="D198" s="14" t="s">
        <v>130</v>
      </c>
      <c r="E198" s="15">
        <v>12</v>
      </c>
      <c r="F198" s="33"/>
      <c r="G198" s="16" t="e">
        <f>INDEX(學生名單!A:H,MATCH(表格_3[[#This Row],[Student no.]],學生名單!B:B,0),1)</f>
        <v>#N/A</v>
      </c>
      <c r="H198" s="16"/>
    </row>
    <row r="199" spans="1:8">
      <c r="A199" s="12">
        <v>38</v>
      </c>
      <c r="B199" s="13" t="s">
        <v>55</v>
      </c>
      <c r="C199" s="14" t="s">
        <v>54</v>
      </c>
      <c r="D199" s="14" t="s">
        <v>130</v>
      </c>
      <c r="E199" s="15">
        <v>12</v>
      </c>
      <c r="F199" s="35"/>
      <c r="G199" s="21" t="e">
        <f>INDEX(學生名單!A:H,MATCH(表格_3[[#This Row],[Student no.]],學生名單!B:B,0),1)</f>
        <v>#N/A</v>
      </c>
      <c r="H199" s="21"/>
    </row>
    <row r="200" spans="1:8">
      <c r="A200" s="12">
        <v>33</v>
      </c>
      <c r="B200" s="13" t="s">
        <v>11</v>
      </c>
      <c r="C200" s="14" t="s">
        <v>10</v>
      </c>
      <c r="D200" s="14" t="s">
        <v>130</v>
      </c>
      <c r="E200" s="15">
        <v>12</v>
      </c>
      <c r="F200" s="33"/>
      <c r="G200" s="16" t="e">
        <f>INDEX(學生名單!A:H,MATCH(表格_3[[#This Row],[Student no.]],學生名單!B:B,0),1)</f>
        <v>#N/A</v>
      </c>
      <c r="H200" s="16"/>
    </row>
    <row r="201" spans="1:8">
      <c r="A201" s="12">
        <v>5</v>
      </c>
      <c r="B201" s="13" t="s">
        <v>13</v>
      </c>
      <c r="C201" s="14" t="s">
        <v>12</v>
      </c>
      <c r="D201" s="14" t="s">
        <v>130</v>
      </c>
      <c r="E201" s="15">
        <v>12</v>
      </c>
      <c r="F201" s="33"/>
      <c r="G201" s="16" t="e">
        <f>INDEX(學生名單!A:H,MATCH(表格_3[[#This Row],[Student no.]],學生名單!B:B,0),1)</f>
        <v>#N/A</v>
      </c>
      <c r="H201" s="16"/>
    </row>
    <row r="202" spans="1:8">
      <c r="A202" s="12">
        <v>34</v>
      </c>
      <c r="B202" s="13" t="s">
        <v>29</v>
      </c>
      <c r="C202" s="14" t="s">
        <v>28</v>
      </c>
      <c r="D202" s="14" t="s">
        <v>130</v>
      </c>
      <c r="E202" s="15">
        <v>12</v>
      </c>
      <c r="F202" s="33"/>
      <c r="G202" s="16" t="e">
        <f>INDEX(學生名單!A:H,MATCH(表格_3[[#This Row],[Student no.]],學生名單!B:B,0),1)</f>
        <v>#N/A</v>
      </c>
      <c r="H202" s="16"/>
    </row>
    <row r="203" spans="1:8">
      <c r="A203" s="12">
        <v>12</v>
      </c>
      <c r="B203" s="13" t="s">
        <v>31</v>
      </c>
      <c r="C203" s="14" t="s">
        <v>30</v>
      </c>
      <c r="D203" s="14" t="s">
        <v>130</v>
      </c>
      <c r="E203" s="15">
        <v>12</v>
      </c>
      <c r="F203" s="33"/>
      <c r="G203" s="16" t="e">
        <f>INDEX(學生名單!A:H,MATCH(表格_3[[#This Row],[Student no.]],學生名單!B:B,0),1)</f>
        <v>#N/A</v>
      </c>
      <c r="H203" s="16"/>
    </row>
    <row r="204" spans="1:8">
      <c r="A204" s="12">
        <v>11</v>
      </c>
      <c r="B204" s="13" t="s">
        <v>43</v>
      </c>
      <c r="C204" s="14" t="s">
        <v>42</v>
      </c>
      <c r="D204" s="14" t="s">
        <v>130</v>
      </c>
      <c r="E204" s="15">
        <v>12</v>
      </c>
      <c r="F204" s="33"/>
      <c r="G204" s="16" t="e">
        <f>INDEX(學生名單!A:H,MATCH(表格_3[[#This Row],[Student no.]],學生名單!B:B,0),1)</f>
        <v>#N/A</v>
      </c>
      <c r="H204" s="16"/>
    </row>
    <row r="205" spans="1:8">
      <c r="A205" s="12">
        <v>18</v>
      </c>
      <c r="B205" s="13" t="s">
        <v>45</v>
      </c>
      <c r="C205" s="14" t="s">
        <v>44</v>
      </c>
      <c r="D205" s="14" t="s">
        <v>130</v>
      </c>
      <c r="E205" s="15">
        <v>12</v>
      </c>
      <c r="F205" s="33"/>
      <c r="G205" s="16" t="e">
        <f>INDEX(學生名單!A:H,MATCH(表格_3[[#This Row],[Student no.]],學生名單!B:B,0),1)</f>
        <v>#N/A</v>
      </c>
      <c r="H205" s="16"/>
    </row>
    <row r="206" spans="1:8">
      <c r="A206" s="12">
        <v>37</v>
      </c>
      <c r="B206" s="13" t="s">
        <v>33</v>
      </c>
      <c r="C206" s="14" t="s">
        <v>32</v>
      </c>
      <c r="D206" s="14" t="s">
        <v>130</v>
      </c>
      <c r="E206" s="15">
        <v>12</v>
      </c>
      <c r="F206" s="33"/>
      <c r="G206" s="16" t="e">
        <f>INDEX(學生名單!A:H,MATCH(表格_3[[#This Row],[Student no.]],學生名單!B:B,0),1)</f>
        <v>#N/A</v>
      </c>
      <c r="H206" s="16"/>
    </row>
    <row r="207" spans="1:8">
      <c r="A207" s="12">
        <v>25</v>
      </c>
      <c r="B207" s="13" t="s">
        <v>51</v>
      </c>
      <c r="C207" s="14" t="s">
        <v>50</v>
      </c>
      <c r="D207" s="14" t="s">
        <v>130</v>
      </c>
      <c r="E207" s="15">
        <v>12</v>
      </c>
      <c r="F207" s="33"/>
      <c r="G207" s="16" t="e">
        <f>INDEX(學生名單!A:H,MATCH(表格_3[[#This Row],[Student no.]],學生名單!B:B,0),1)</f>
        <v>#N/A</v>
      </c>
      <c r="H207" s="16"/>
    </row>
    <row r="208" spans="1:8">
      <c r="A208" s="12">
        <v>24</v>
      </c>
      <c r="B208" s="13" t="s">
        <v>25</v>
      </c>
      <c r="C208" s="14" t="s">
        <v>24</v>
      </c>
      <c r="D208" s="14" t="s">
        <v>130</v>
      </c>
      <c r="E208" s="15">
        <v>12</v>
      </c>
      <c r="F208" s="33"/>
      <c r="G208" s="16" t="e">
        <f>INDEX(學生名單!A:H,MATCH(表格_3[[#This Row],[Student no.]],學生名單!B:B,0),1)</f>
        <v>#N/A</v>
      </c>
      <c r="H208" s="16"/>
    </row>
    <row r="209" spans="1:8">
      <c r="A209" s="12">
        <v>14</v>
      </c>
      <c r="B209" s="13" t="s">
        <v>67</v>
      </c>
      <c r="C209" s="14" t="s">
        <v>66</v>
      </c>
      <c r="D209" s="14" t="s">
        <v>130</v>
      </c>
      <c r="E209" s="15">
        <v>12</v>
      </c>
      <c r="F209" s="33"/>
      <c r="G209" s="16" t="e">
        <f>INDEX(學生名單!A:H,MATCH(表格_3[[#This Row],[Student no.]],學生名單!B:B,0),1)</f>
        <v>#N/A</v>
      </c>
      <c r="H209" s="16"/>
    </row>
    <row r="210" spans="1:8">
      <c r="A210" s="12">
        <v>36</v>
      </c>
      <c r="B210" s="13" t="s">
        <v>15</v>
      </c>
      <c r="C210" s="14" t="s">
        <v>14</v>
      </c>
      <c r="D210" s="14" t="s">
        <v>130</v>
      </c>
      <c r="E210" s="15">
        <v>12</v>
      </c>
      <c r="F210" s="33"/>
      <c r="G210" s="16" t="e">
        <f>INDEX(學生名單!A:H,MATCH(表格_3[[#This Row],[Student no.]],學生名單!B:B,0),1)</f>
        <v>#N/A</v>
      </c>
      <c r="H210" s="16"/>
    </row>
    <row r="211" spans="1:8">
      <c r="A211" s="12">
        <v>22</v>
      </c>
      <c r="B211" s="13" t="s">
        <v>65</v>
      </c>
      <c r="C211" s="14" t="s">
        <v>64</v>
      </c>
      <c r="D211" s="14" t="s">
        <v>130</v>
      </c>
      <c r="E211" s="15">
        <v>12</v>
      </c>
      <c r="F211" s="33"/>
      <c r="G211" s="16" t="e">
        <f>INDEX(學生名單!A:H,MATCH(表格_3[[#This Row],[Student no.]],學生名單!B:B,0),1)</f>
        <v>#N/A</v>
      </c>
      <c r="H211" s="16"/>
    </row>
    <row r="212" spans="1:8">
      <c r="A212" s="12">
        <v>2</v>
      </c>
      <c r="B212" s="13" t="s">
        <v>73</v>
      </c>
      <c r="C212" s="14" t="s">
        <v>72</v>
      </c>
      <c r="D212" s="14" t="s">
        <v>130</v>
      </c>
      <c r="E212" s="15">
        <v>12</v>
      </c>
      <c r="F212" s="33"/>
      <c r="G212" s="16" t="e">
        <f>INDEX(學生名單!A:H,MATCH(表格_3[[#This Row],[Student no.]],學生名單!B:B,0),1)</f>
        <v>#N/A</v>
      </c>
      <c r="H212" s="16"/>
    </row>
    <row r="213" spans="1:8">
      <c r="A213" s="12">
        <v>17</v>
      </c>
      <c r="B213" s="13" t="s">
        <v>69</v>
      </c>
      <c r="C213" s="14" t="s">
        <v>68</v>
      </c>
      <c r="D213" s="14" t="s">
        <v>130</v>
      </c>
      <c r="E213" s="15">
        <v>12</v>
      </c>
      <c r="F213" s="33"/>
      <c r="G213" s="16" t="e">
        <f>INDEX(學生名單!A:H,MATCH(表格_3[[#This Row],[Student no.]],學生名單!B:B,0),1)</f>
        <v>#N/A</v>
      </c>
      <c r="H213" s="16"/>
    </row>
    <row r="214" spans="1:8">
      <c r="A214" s="12">
        <v>15</v>
      </c>
      <c r="B214" s="13" t="s">
        <v>75</v>
      </c>
      <c r="C214" s="14" t="s">
        <v>74</v>
      </c>
      <c r="D214" s="14" t="s">
        <v>130</v>
      </c>
      <c r="E214" s="15">
        <v>12</v>
      </c>
      <c r="F214" s="33"/>
      <c r="G214" s="16" t="e">
        <f>INDEX(學生名單!A:H,MATCH(表格_3[[#This Row],[Student no.]],學生名單!B:B,0),1)</f>
        <v>#N/A</v>
      </c>
      <c r="H214" s="16"/>
    </row>
    <row r="215" spans="1:8">
      <c r="A215" s="12">
        <v>20</v>
      </c>
      <c r="B215" s="13" t="s">
        <v>57</v>
      </c>
      <c r="C215" s="14" t="s">
        <v>56</v>
      </c>
      <c r="D215" s="14" t="s">
        <v>130</v>
      </c>
      <c r="E215" s="15">
        <v>12</v>
      </c>
      <c r="F215" s="33"/>
      <c r="G215" s="16" t="e">
        <f>INDEX(學生名單!A:H,MATCH(表格_3[[#This Row],[Student no.]],學生名單!B:B,0),1)</f>
        <v>#N/A</v>
      </c>
      <c r="H215" s="16"/>
    </row>
    <row r="216" spans="1:8">
      <c r="A216" s="12">
        <v>16</v>
      </c>
      <c r="B216" s="13" t="s">
        <v>23</v>
      </c>
      <c r="C216" s="14" t="s">
        <v>22</v>
      </c>
      <c r="D216" s="14" t="s">
        <v>130</v>
      </c>
      <c r="E216" s="15">
        <v>12</v>
      </c>
      <c r="F216" s="33"/>
      <c r="G216" s="16" t="e">
        <f>INDEX(學生名單!A:H,MATCH(表格_3[[#This Row],[Student no.]],學生名單!B:B,0),1)</f>
        <v>#N/A</v>
      </c>
      <c r="H216" s="16"/>
    </row>
    <row r="217" spans="1:8">
      <c r="A217" s="12">
        <v>35</v>
      </c>
      <c r="B217" s="13" t="s">
        <v>77</v>
      </c>
      <c r="C217" s="14" t="s">
        <v>76</v>
      </c>
      <c r="D217" s="14" t="s">
        <v>130</v>
      </c>
      <c r="E217" s="15">
        <v>12</v>
      </c>
      <c r="F217" s="33"/>
      <c r="G217" s="16" t="e">
        <f>INDEX(學生名單!A:H,MATCH(表格_3[[#This Row],[Student no.]],學生名單!B:B,0),1)</f>
        <v>#N/A</v>
      </c>
      <c r="H217" s="16"/>
    </row>
    <row r="218" spans="1:8">
      <c r="A218" s="12">
        <v>7</v>
      </c>
      <c r="B218" s="13" t="s">
        <v>47</v>
      </c>
      <c r="C218" s="14" t="s">
        <v>46</v>
      </c>
      <c r="D218" s="14" t="s">
        <v>130</v>
      </c>
      <c r="E218" s="15">
        <v>12</v>
      </c>
      <c r="F218" s="33"/>
      <c r="G218" s="16" t="e">
        <f>INDEX(學生名單!A:H,MATCH(表格_3[[#This Row],[Student no.]],學生名單!B:B,0),1)</f>
        <v>#N/A</v>
      </c>
      <c r="H218" s="16"/>
    </row>
    <row r="219" spans="1:8">
      <c r="A219" s="12">
        <v>4</v>
      </c>
      <c r="B219" s="13" t="s">
        <v>83</v>
      </c>
      <c r="C219" s="14" t="s">
        <v>82</v>
      </c>
      <c r="D219" s="14" t="s">
        <v>130</v>
      </c>
      <c r="E219" s="15">
        <v>12</v>
      </c>
      <c r="F219" s="33"/>
      <c r="G219" s="16" t="e">
        <f>INDEX(學生名單!A:H,MATCH(表格_3[[#This Row],[Student no.]],學生名單!B:B,0),1)</f>
        <v>#N/A</v>
      </c>
      <c r="H219" s="16"/>
    </row>
    <row r="220" spans="1:8">
      <c r="A220" s="12">
        <v>9</v>
      </c>
      <c r="B220" s="13" t="s">
        <v>85</v>
      </c>
      <c r="C220" s="14" t="s">
        <v>84</v>
      </c>
      <c r="D220" s="14" t="s">
        <v>130</v>
      </c>
      <c r="E220" s="15">
        <v>12</v>
      </c>
      <c r="F220" s="33"/>
      <c r="G220" s="16" t="e">
        <f>INDEX(學生名單!A:H,MATCH(表格_3[[#This Row],[Student no.]],學生名單!B:B,0),1)</f>
        <v>#N/A</v>
      </c>
      <c r="H220" s="16"/>
    </row>
    <row r="221" spans="1:8">
      <c r="A221" s="12">
        <v>23</v>
      </c>
      <c r="B221" s="13" t="s">
        <v>37</v>
      </c>
      <c r="C221" s="14" t="s">
        <v>36</v>
      </c>
      <c r="D221" s="14" t="s">
        <v>130</v>
      </c>
      <c r="E221" s="15">
        <v>12</v>
      </c>
      <c r="F221" s="33"/>
      <c r="G221" s="16" t="e">
        <f>INDEX(學生名單!A:H,MATCH(表格_3[[#This Row],[Student no.]],學生名單!B:B,0),1)</f>
        <v>#N/A</v>
      </c>
      <c r="H221" s="16"/>
    </row>
    <row r="222" spans="1:8">
      <c r="A222" s="12">
        <v>32</v>
      </c>
      <c r="B222" s="13" t="s">
        <v>39</v>
      </c>
      <c r="C222" s="14" t="s">
        <v>38</v>
      </c>
      <c r="D222" s="14" t="s">
        <v>130</v>
      </c>
      <c r="E222" s="15">
        <v>12</v>
      </c>
      <c r="F222" s="33"/>
      <c r="G222" s="16" t="e">
        <f>INDEX(學生名單!A:H,MATCH(表格_3[[#This Row],[Student no.]],學生名單!B:B,0),1)</f>
        <v>#N/A</v>
      </c>
      <c r="H222" s="16"/>
    </row>
    <row r="223" spans="1:8">
      <c r="A223" s="12">
        <v>1</v>
      </c>
      <c r="B223" s="13" t="s">
        <v>79</v>
      </c>
      <c r="C223" s="14" t="s">
        <v>78</v>
      </c>
      <c r="D223" s="14" t="s">
        <v>130</v>
      </c>
      <c r="E223" s="15">
        <v>12</v>
      </c>
      <c r="F223" s="34"/>
      <c r="G223" s="17" t="e">
        <f>INDEX(學生名單!A:H,MATCH(表格_3[[#This Row],[Student no.]],學生名單!B:B,0),1)</f>
        <v>#N/A</v>
      </c>
      <c r="H223" s="17"/>
    </row>
    <row r="224" spans="1:8">
      <c r="A224" s="12">
        <v>6</v>
      </c>
      <c r="B224" s="13" t="s">
        <v>71</v>
      </c>
      <c r="C224" s="14" t="s">
        <v>70</v>
      </c>
      <c r="D224" s="14" t="s">
        <v>130</v>
      </c>
      <c r="E224" s="15">
        <v>12</v>
      </c>
      <c r="F224" s="33"/>
      <c r="G224" s="16" t="e">
        <f>INDEX(學生名單!A:H,MATCH(表格_3[[#This Row],[Student no.]],學生名單!B:B,0),1)</f>
        <v>#N/A</v>
      </c>
      <c r="H224" s="16"/>
    </row>
    <row r="225" spans="1:8">
      <c r="A225" s="12">
        <v>26</v>
      </c>
      <c r="B225" s="13" t="s">
        <v>49</v>
      </c>
      <c r="C225" s="14" t="s">
        <v>48</v>
      </c>
      <c r="D225" s="14" t="s">
        <v>130</v>
      </c>
      <c r="E225" s="15">
        <v>12</v>
      </c>
      <c r="F225" s="33"/>
      <c r="G225" s="16" t="e">
        <f>INDEX(學生名單!A:H,MATCH(表格_3[[#This Row],[Student no.]],學生名單!B:B,0),1)</f>
        <v>#N/A</v>
      </c>
      <c r="H225" s="16"/>
    </row>
    <row r="226" spans="1:8">
      <c r="A226" s="12">
        <v>27</v>
      </c>
      <c r="B226" s="13" t="s">
        <v>41</v>
      </c>
      <c r="C226" s="14" t="s">
        <v>40</v>
      </c>
      <c r="D226" s="14" t="s">
        <v>130</v>
      </c>
      <c r="E226" s="15">
        <v>12</v>
      </c>
      <c r="F226" s="33"/>
      <c r="G226" s="16" t="e">
        <f>INDEX(學生名單!A:H,MATCH(表格_3[[#This Row],[Student no.]],學生名單!B:B,0),1)</f>
        <v>#N/A</v>
      </c>
      <c r="H226" s="16"/>
    </row>
    <row r="227" spans="1:8">
      <c r="A227" s="12">
        <v>19</v>
      </c>
      <c r="B227" s="13" t="s">
        <v>59</v>
      </c>
      <c r="C227" s="14" t="s">
        <v>58</v>
      </c>
      <c r="D227" s="14" t="s">
        <v>130</v>
      </c>
      <c r="E227" s="15">
        <v>12</v>
      </c>
      <c r="F227" s="33"/>
      <c r="G227" s="16" t="e">
        <f>INDEX(學生名單!A:H,MATCH(表格_3[[#This Row],[Student no.]],學生名單!B:B,0),1)</f>
        <v>#N/A</v>
      </c>
      <c r="H227" s="16"/>
    </row>
    <row r="228" spans="1:8">
      <c r="A228" s="12">
        <v>29</v>
      </c>
      <c r="B228" s="13" t="s">
        <v>61</v>
      </c>
      <c r="C228" s="14" t="s">
        <v>60</v>
      </c>
      <c r="D228" s="14" t="s">
        <v>130</v>
      </c>
      <c r="E228" s="15">
        <v>12</v>
      </c>
      <c r="F228" s="33"/>
      <c r="G228" s="16" t="e">
        <f>INDEX(學生名單!A:H,MATCH(表格_3[[#This Row],[Student no.]],學生名單!B:B,0),1)</f>
        <v>#N/A</v>
      </c>
      <c r="H228" s="16"/>
    </row>
    <row r="229" spans="1:8">
      <c r="A229" s="12">
        <v>21</v>
      </c>
      <c r="B229" s="13" t="s">
        <v>63</v>
      </c>
      <c r="C229" s="14" t="s">
        <v>62</v>
      </c>
      <c r="D229" s="14" t="s">
        <v>130</v>
      </c>
      <c r="E229" s="15">
        <v>12</v>
      </c>
      <c r="F229" s="33"/>
      <c r="G229" s="16" t="e">
        <f>INDEX(學生名單!A:H,MATCH(表格_3[[#This Row],[Student no.]],學生名單!B:B,0),1)</f>
        <v>#N/A</v>
      </c>
      <c r="H229" s="16"/>
    </row>
    <row r="230" spans="1:8">
      <c r="A230" s="12">
        <v>8</v>
      </c>
      <c r="B230" s="13" t="s">
        <v>17</v>
      </c>
      <c r="C230" s="14" t="s">
        <v>16</v>
      </c>
      <c r="D230" s="14" t="s">
        <v>130</v>
      </c>
      <c r="E230" s="15">
        <v>12</v>
      </c>
      <c r="F230" s="33"/>
      <c r="G230" s="16" t="e">
        <f>INDEX(學生名單!A:H,MATCH(表格_3[[#This Row],[Student no.]],學生名單!B:B,0),1)</f>
        <v>#N/A</v>
      </c>
      <c r="H230" s="16"/>
    </row>
    <row r="231" spans="1:8">
      <c r="A231" s="12">
        <v>30</v>
      </c>
      <c r="B231" s="13" t="s">
        <v>35</v>
      </c>
      <c r="C231" s="14" t="s">
        <v>34</v>
      </c>
      <c r="D231" s="14" t="s">
        <v>112</v>
      </c>
      <c r="E231" s="15">
        <v>9</v>
      </c>
      <c r="F231" s="33"/>
      <c r="G231" s="16" t="e">
        <f>INDEX(學生名單!A:H,MATCH(表格_3[[#This Row],[Student no.]],學生名單!B:B,0),1)</f>
        <v>#N/A</v>
      </c>
      <c r="H231" s="16"/>
    </row>
    <row r="232" spans="1:8">
      <c r="A232" s="12">
        <v>13</v>
      </c>
      <c r="B232" s="13" t="s">
        <v>21</v>
      </c>
      <c r="C232" s="14" t="s">
        <v>20</v>
      </c>
      <c r="D232" s="14" t="s">
        <v>112</v>
      </c>
      <c r="E232" s="15">
        <v>5</v>
      </c>
      <c r="F232" s="33"/>
      <c r="G232" s="16" t="e">
        <f>INDEX(學生名單!A:H,MATCH(表格_3[[#This Row],[Student no.]],學生名單!B:B,0),1)</f>
        <v>#N/A</v>
      </c>
      <c r="H232" s="16"/>
    </row>
    <row r="233" spans="1:8">
      <c r="A233" s="12">
        <v>28</v>
      </c>
      <c r="B233" s="13" t="s">
        <v>53</v>
      </c>
      <c r="C233" s="14" t="s">
        <v>52</v>
      </c>
      <c r="D233" s="14" t="s">
        <v>112</v>
      </c>
      <c r="E233" s="15">
        <v>7</v>
      </c>
      <c r="F233" s="33"/>
      <c r="G233" s="16" t="e">
        <f>INDEX(學生名單!A:H,MATCH(表格_3[[#This Row],[Student no.]],學生名單!B:B,0),1)</f>
        <v>#N/A</v>
      </c>
      <c r="H233" s="16"/>
    </row>
    <row r="234" spans="1:8">
      <c r="A234" s="12">
        <v>31</v>
      </c>
      <c r="B234" s="13" t="s">
        <v>19</v>
      </c>
      <c r="C234" s="14" t="s">
        <v>18</v>
      </c>
      <c r="D234" s="14" t="s">
        <v>112</v>
      </c>
      <c r="E234" s="15">
        <v>7</v>
      </c>
      <c r="F234" s="33"/>
      <c r="G234" s="16" t="e">
        <f>INDEX(學生名單!A:H,MATCH(表格_3[[#This Row],[Student no.]],學生名單!B:B,0),1)</f>
        <v>#N/A</v>
      </c>
      <c r="H234" s="16"/>
    </row>
    <row r="235" spans="1:8">
      <c r="A235" s="12">
        <v>3</v>
      </c>
      <c r="B235" s="13" t="s">
        <v>81</v>
      </c>
      <c r="C235" s="14" t="s">
        <v>80</v>
      </c>
      <c r="D235" s="14" t="s">
        <v>112</v>
      </c>
      <c r="E235" s="15">
        <v>7</v>
      </c>
      <c r="F235" s="33"/>
      <c r="G235" s="16" t="e">
        <f>INDEX(學生名單!A:H,MATCH(表格_3[[#This Row],[Student no.]],學生名單!B:B,0),1)</f>
        <v>#N/A</v>
      </c>
      <c r="H235" s="16"/>
    </row>
    <row r="236" spans="1:8">
      <c r="A236" s="12">
        <v>10</v>
      </c>
      <c r="B236" s="13" t="s">
        <v>27</v>
      </c>
      <c r="C236" s="14" t="s">
        <v>26</v>
      </c>
      <c r="D236" s="14" t="s">
        <v>112</v>
      </c>
      <c r="E236" s="15">
        <v>6</v>
      </c>
      <c r="F236" s="33"/>
      <c r="G236" s="16" t="e">
        <f>INDEX(學生名單!A:H,MATCH(表格_3[[#This Row],[Student no.]],學生名單!B:B,0),1)</f>
        <v>#N/A</v>
      </c>
      <c r="H236" s="16"/>
    </row>
    <row r="237" spans="1:8">
      <c r="A237" s="12">
        <v>38</v>
      </c>
      <c r="B237" s="13" t="s">
        <v>55</v>
      </c>
      <c r="C237" s="14" t="s">
        <v>54</v>
      </c>
      <c r="D237" s="14" t="s">
        <v>112</v>
      </c>
      <c r="E237" s="18">
        <v>7</v>
      </c>
      <c r="F237" s="35"/>
      <c r="G237" s="21" t="e">
        <f>INDEX(學生名單!A:H,MATCH(表格_3[[#This Row],[Student no.]],學生名單!B:B,0),1)</f>
        <v>#N/A</v>
      </c>
      <c r="H237" s="21"/>
    </row>
    <row r="238" spans="1:8">
      <c r="A238" s="12">
        <v>33</v>
      </c>
      <c r="B238" s="13" t="s">
        <v>11</v>
      </c>
      <c r="C238" s="14" t="s">
        <v>10</v>
      </c>
      <c r="D238" s="14" t="s">
        <v>112</v>
      </c>
      <c r="E238" s="15">
        <v>7</v>
      </c>
      <c r="F238" s="33"/>
      <c r="G238" s="16" t="e">
        <f>INDEX(學生名單!A:H,MATCH(表格_3[[#This Row],[Student no.]],學生名單!B:B,0),1)</f>
        <v>#N/A</v>
      </c>
      <c r="H238" s="16"/>
    </row>
    <row r="239" spans="1:8">
      <c r="A239" s="12">
        <v>5</v>
      </c>
      <c r="B239" s="13" t="s">
        <v>13</v>
      </c>
      <c r="C239" s="14" t="s">
        <v>12</v>
      </c>
      <c r="D239" s="14" t="s">
        <v>112</v>
      </c>
      <c r="E239" s="15">
        <v>5</v>
      </c>
      <c r="F239" s="33"/>
      <c r="G239" s="16" t="e">
        <f>INDEX(學生名單!A:H,MATCH(表格_3[[#This Row],[Student no.]],學生名單!B:B,0),1)</f>
        <v>#N/A</v>
      </c>
      <c r="H239" s="16"/>
    </row>
    <row r="240" spans="1:8">
      <c r="A240" s="12">
        <v>34</v>
      </c>
      <c r="B240" s="13" t="s">
        <v>29</v>
      </c>
      <c r="C240" s="14" t="s">
        <v>28</v>
      </c>
      <c r="D240" s="14" t="s">
        <v>112</v>
      </c>
      <c r="E240" s="15">
        <v>6</v>
      </c>
      <c r="F240" s="33"/>
      <c r="G240" s="16" t="e">
        <f>INDEX(學生名單!A:H,MATCH(表格_3[[#This Row],[Student no.]],學生名單!B:B,0),1)</f>
        <v>#N/A</v>
      </c>
      <c r="H240" s="16"/>
    </row>
    <row r="241" spans="1:8">
      <c r="A241" s="12">
        <v>12</v>
      </c>
      <c r="B241" s="13" t="s">
        <v>31</v>
      </c>
      <c r="C241" s="14" t="s">
        <v>30</v>
      </c>
      <c r="D241" s="14" t="s">
        <v>112</v>
      </c>
      <c r="E241" s="15">
        <v>6</v>
      </c>
      <c r="F241" s="33"/>
      <c r="G241" s="16" t="e">
        <f>INDEX(學生名單!A:H,MATCH(表格_3[[#This Row],[Student no.]],學生名單!B:B,0),1)</f>
        <v>#N/A</v>
      </c>
      <c r="H241" s="16"/>
    </row>
    <row r="242" spans="1:8">
      <c r="A242" s="12">
        <v>11</v>
      </c>
      <c r="B242" s="13" t="s">
        <v>43</v>
      </c>
      <c r="C242" s="14" t="s">
        <v>42</v>
      </c>
      <c r="D242" s="14" t="s">
        <v>112</v>
      </c>
      <c r="E242" s="15">
        <v>6</v>
      </c>
      <c r="F242" s="33"/>
      <c r="G242" s="16" t="e">
        <f>INDEX(學生名單!A:H,MATCH(表格_3[[#This Row],[Student no.]],學生名單!B:B,0),1)</f>
        <v>#N/A</v>
      </c>
      <c r="H242" s="16"/>
    </row>
    <row r="243" spans="1:8">
      <c r="A243" s="12">
        <v>18</v>
      </c>
      <c r="B243" s="13" t="s">
        <v>45</v>
      </c>
      <c r="C243" s="14" t="s">
        <v>44</v>
      </c>
      <c r="D243" s="14" t="s">
        <v>112</v>
      </c>
      <c r="E243" s="15">
        <v>6</v>
      </c>
      <c r="F243" s="33"/>
      <c r="G243" s="16" t="e">
        <f>INDEX(學生名單!A:H,MATCH(表格_3[[#This Row],[Student no.]],學生名單!B:B,0),1)</f>
        <v>#N/A</v>
      </c>
      <c r="H243" s="16"/>
    </row>
    <row r="244" spans="1:8">
      <c r="A244" s="12">
        <v>37</v>
      </c>
      <c r="B244" s="13" t="s">
        <v>33</v>
      </c>
      <c r="C244" s="14" t="s">
        <v>32</v>
      </c>
      <c r="D244" s="14" t="s">
        <v>112</v>
      </c>
      <c r="E244" s="18">
        <v>8</v>
      </c>
      <c r="F244" s="33"/>
      <c r="G244" s="16" t="e">
        <f>INDEX(學生名單!A:H,MATCH(表格_3[[#This Row],[Student no.]],學生名單!B:B,0),1)</f>
        <v>#N/A</v>
      </c>
      <c r="H244" s="16"/>
    </row>
    <row r="245" spans="1:8">
      <c r="A245" s="12">
        <v>25</v>
      </c>
      <c r="B245" s="13" t="s">
        <v>51</v>
      </c>
      <c r="C245" s="14" t="s">
        <v>50</v>
      </c>
      <c r="D245" s="14" t="s">
        <v>112</v>
      </c>
      <c r="E245" s="15">
        <v>7</v>
      </c>
      <c r="F245" s="33"/>
      <c r="G245" s="16" t="e">
        <f>INDEX(學生名單!A:H,MATCH(表格_3[[#This Row],[Student no.]],學生名單!B:B,0),1)</f>
        <v>#N/A</v>
      </c>
      <c r="H245" s="16"/>
    </row>
    <row r="246" spans="1:8">
      <c r="A246" s="12">
        <v>24</v>
      </c>
      <c r="B246" s="13" t="s">
        <v>25</v>
      </c>
      <c r="C246" s="14" t="s">
        <v>24</v>
      </c>
      <c r="D246" s="14" t="s">
        <v>112</v>
      </c>
      <c r="E246" s="15">
        <v>8</v>
      </c>
      <c r="F246" s="33"/>
      <c r="G246" s="16" t="e">
        <f>INDEX(學生名單!A:H,MATCH(表格_3[[#This Row],[Student no.]],學生名單!B:B,0),1)</f>
        <v>#N/A</v>
      </c>
      <c r="H246" s="16"/>
    </row>
    <row r="247" spans="1:8">
      <c r="A247" s="12">
        <v>14</v>
      </c>
      <c r="B247" s="13" t="s">
        <v>67</v>
      </c>
      <c r="C247" s="14" t="s">
        <v>66</v>
      </c>
      <c r="D247" s="14" t="s">
        <v>112</v>
      </c>
      <c r="E247" s="15">
        <v>7</v>
      </c>
      <c r="F247" s="33"/>
      <c r="G247" s="16" t="e">
        <f>INDEX(學生名單!A:H,MATCH(表格_3[[#This Row],[Student no.]],學生名單!B:B,0),1)</f>
        <v>#N/A</v>
      </c>
      <c r="H247" s="16"/>
    </row>
    <row r="248" spans="1:8">
      <c r="A248" s="12">
        <v>36</v>
      </c>
      <c r="B248" s="13" t="s">
        <v>15</v>
      </c>
      <c r="C248" s="14" t="s">
        <v>14</v>
      </c>
      <c r="D248" s="14" t="s">
        <v>112</v>
      </c>
      <c r="E248" s="15">
        <v>10</v>
      </c>
      <c r="F248" s="33"/>
      <c r="G248" s="16" t="e">
        <f>INDEX(學生名單!A:H,MATCH(表格_3[[#This Row],[Student no.]],學生名單!B:B,0),1)</f>
        <v>#N/A</v>
      </c>
      <c r="H248" s="16"/>
    </row>
    <row r="249" spans="1:8">
      <c r="A249" s="12">
        <v>22</v>
      </c>
      <c r="B249" s="13" t="s">
        <v>65</v>
      </c>
      <c r="C249" s="14" t="s">
        <v>64</v>
      </c>
      <c r="D249" s="14" t="s">
        <v>112</v>
      </c>
      <c r="E249" s="15">
        <v>7</v>
      </c>
      <c r="F249" s="33"/>
      <c r="G249" s="16" t="e">
        <f>INDEX(學生名單!A:H,MATCH(表格_3[[#This Row],[Student no.]],學生名單!B:B,0),1)</f>
        <v>#N/A</v>
      </c>
      <c r="H249" s="16"/>
    </row>
    <row r="250" spans="1:8">
      <c r="A250" s="12">
        <v>2</v>
      </c>
      <c r="B250" s="13" t="s">
        <v>73</v>
      </c>
      <c r="C250" s="14" t="s">
        <v>72</v>
      </c>
      <c r="D250" s="14" t="s">
        <v>112</v>
      </c>
      <c r="E250" s="20">
        <v>6</v>
      </c>
      <c r="F250" s="33"/>
      <c r="G250" s="16" t="e">
        <f>INDEX(學生名單!A:H,MATCH(表格_3[[#This Row],[Student no.]],學生名單!B:B,0),1)</f>
        <v>#N/A</v>
      </c>
      <c r="H250" s="16"/>
    </row>
    <row r="251" spans="1:8">
      <c r="A251" s="12">
        <v>17</v>
      </c>
      <c r="B251" s="13" t="s">
        <v>69</v>
      </c>
      <c r="C251" s="14" t="s">
        <v>68</v>
      </c>
      <c r="D251" s="14" t="s">
        <v>112</v>
      </c>
      <c r="E251" s="15">
        <v>6</v>
      </c>
      <c r="F251" s="33"/>
      <c r="G251" s="16" t="e">
        <f>INDEX(學生名單!A:H,MATCH(表格_3[[#This Row],[Student no.]],學生名單!B:B,0),1)</f>
        <v>#N/A</v>
      </c>
      <c r="H251" s="16"/>
    </row>
    <row r="252" spans="1:8">
      <c r="A252" s="12">
        <v>15</v>
      </c>
      <c r="B252" s="13" t="s">
        <v>75</v>
      </c>
      <c r="C252" s="14" t="s">
        <v>74</v>
      </c>
      <c r="D252" s="14" t="s">
        <v>112</v>
      </c>
      <c r="E252" s="15">
        <v>10</v>
      </c>
      <c r="F252" s="33"/>
      <c r="G252" s="16" t="e">
        <f>INDEX(學生名單!A:H,MATCH(表格_3[[#This Row],[Student no.]],學生名單!B:B,0),1)</f>
        <v>#N/A</v>
      </c>
      <c r="H252" s="16"/>
    </row>
    <row r="253" spans="1:8">
      <c r="A253" s="12">
        <v>20</v>
      </c>
      <c r="B253" s="13" t="s">
        <v>57</v>
      </c>
      <c r="C253" s="14" t="s">
        <v>56</v>
      </c>
      <c r="D253" s="14" t="s">
        <v>112</v>
      </c>
      <c r="E253" s="15">
        <v>9</v>
      </c>
      <c r="F253" s="33"/>
      <c r="G253" s="16" t="e">
        <f>INDEX(學生名單!A:H,MATCH(表格_3[[#This Row],[Student no.]],學生名單!B:B,0),1)</f>
        <v>#N/A</v>
      </c>
      <c r="H253" s="16"/>
    </row>
    <row r="254" spans="1:8">
      <c r="A254" s="12">
        <v>16</v>
      </c>
      <c r="B254" s="13" t="s">
        <v>23</v>
      </c>
      <c r="C254" s="14" t="s">
        <v>22</v>
      </c>
      <c r="D254" s="14" t="s">
        <v>112</v>
      </c>
      <c r="E254" s="15">
        <v>6</v>
      </c>
      <c r="F254" s="33"/>
      <c r="G254" s="16" t="e">
        <f>INDEX(學生名單!A:H,MATCH(表格_3[[#This Row],[Student no.]],學生名單!B:B,0),1)</f>
        <v>#N/A</v>
      </c>
      <c r="H254" s="16"/>
    </row>
    <row r="255" spans="1:8">
      <c r="A255" s="12">
        <v>35</v>
      </c>
      <c r="B255" s="13" t="s">
        <v>77</v>
      </c>
      <c r="C255" s="14" t="s">
        <v>76</v>
      </c>
      <c r="D255" s="14" t="s">
        <v>112</v>
      </c>
      <c r="E255" s="15">
        <v>9</v>
      </c>
      <c r="F255" s="33"/>
      <c r="G255" s="16" t="e">
        <f>INDEX(學生名單!A:H,MATCH(表格_3[[#This Row],[Student no.]],學生名單!B:B,0),1)</f>
        <v>#N/A</v>
      </c>
      <c r="H255" s="16"/>
    </row>
    <row r="256" spans="1:8">
      <c r="A256" s="12">
        <v>7</v>
      </c>
      <c r="B256" s="13" t="s">
        <v>47</v>
      </c>
      <c r="C256" s="14" t="s">
        <v>46</v>
      </c>
      <c r="D256" s="14" t="s">
        <v>112</v>
      </c>
      <c r="E256" s="15">
        <v>7</v>
      </c>
      <c r="F256" s="33"/>
      <c r="G256" s="16" t="e">
        <f>INDEX(學生名單!A:H,MATCH(表格_3[[#This Row],[Student no.]],學生名單!B:B,0),1)</f>
        <v>#N/A</v>
      </c>
      <c r="H256" s="16"/>
    </row>
    <row r="257" spans="1:8">
      <c r="A257" s="12">
        <v>4</v>
      </c>
      <c r="B257" s="13" t="s">
        <v>83</v>
      </c>
      <c r="C257" s="14" t="s">
        <v>82</v>
      </c>
      <c r="D257" s="14" t="s">
        <v>112</v>
      </c>
      <c r="E257" s="15">
        <v>7</v>
      </c>
      <c r="F257" s="33"/>
      <c r="G257" s="16" t="e">
        <f>INDEX(學生名單!A:H,MATCH(表格_3[[#This Row],[Student no.]],學生名單!B:B,0),1)</f>
        <v>#N/A</v>
      </c>
      <c r="H257" s="16"/>
    </row>
    <row r="258" spans="1:8">
      <c r="A258" s="12">
        <v>9</v>
      </c>
      <c r="B258" s="13" t="s">
        <v>85</v>
      </c>
      <c r="C258" s="14" t="s">
        <v>84</v>
      </c>
      <c r="D258" s="14" t="s">
        <v>112</v>
      </c>
      <c r="E258" s="15">
        <v>6</v>
      </c>
      <c r="F258" s="33"/>
      <c r="G258" s="16" t="e">
        <f>INDEX(學生名單!A:H,MATCH(表格_3[[#This Row],[Student no.]],學生名單!B:B,0),1)</f>
        <v>#N/A</v>
      </c>
      <c r="H258" s="16"/>
    </row>
    <row r="259" spans="1:8">
      <c r="A259" s="12">
        <v>23</v>
      </c>
      <c r="B259" s="13" t="s">
        <v>37</v>
      </c>
      <c r="C259" s="14" t="s">
        <v>36</v>
      </c>
      <c r="D259" s="14" t="s">
        <v>112</v>
      </c>
      <c r="E259" s="15">
        <v>9</v>
      </c>
      <c r="F259" s="33"/>
      <c r="G259" s="16" t="e">
        <f>INDEX(學生名單!A:H,MATCH(表格_3[[#This Row],[Student no.]],學生名單!B:B,0),1)</f>
        <v>#N/A</v>
      </c>
      <c r="H259" s="16"/>
    </row>
    <row r="260" spans="1:8">
      <c r="A260" s="12">
        <v>32</v>
      </c>
      <c r="B260" s="13" t="s">
        <v>39</v>
      </c>
      <c r="C260" s="14" t="s">
        <v>38</v>
      </c>
      <c r="D260" s="14" t="s">
        <v>112</v>
      </c>
      <c r="E260" s="15">
        <v>5</v>
      </c>
      <c r="F260" s="33"/>
      <c r="G260" s="16" t="e">
        <f>INDEX(學生名單!A:H,MATCH(表格_3[[#This Row],[Student no.]],學生名單!B:B,0),1)</f>
        <v>#N/A</v>
      </c>
      <c r="H260" s="16"/>
    </row>
    <row r="261" spans="1:8">
      <c r="A261" s="12">
        <v>1</v>
      </c>
      <c r="B261" s="13" t="s">
        <v>79</v>
      </c>
      <c r="C261" s="14" t="s">
        <v>78</v>
      </c>
      <c r="D261" s="14" t="s">
        <v>112</v>
      </c>
      <c r="E261" s="15">
        <v>5</v>
      </c>
      <c r="F261" s="34"/>
      <c r="G261" s="17" t="e">
        <f>INDEX(學生名單!A:H,MATCH(表格_3[[#This Row],[Student no.]],學生名單!B:B,0),1)</f>
        <v>#N/A</v>
      </c>
      <c r="H261" s="17"/>
    </row>
    <row r="262" spans="1:8">
      <c r="A262" s="12">
        <v>6</v>
      </c>
      <c r="B262" s="13" t="s">
        <v>71</v>
      </c>
      <c r="C262" s="14" t="s">
        <v>70</v>
      </c>
      <c r="D262" s="14" t="s">
        <v>112</v>
      </c>
      <c r="E262" s="15">
        <v>10</v>
      </c>
      <c r="F262" s="33"/>
      <c r="G262" s="16" t="e">
        <f>INDEX(學生名單!A:H,MATCH(表格_3[[#This Row],[Student no.]],學生名單!B:B,0),1)</f>
        <v>#N/A</v>
      </c>
      <c r="H262" s="16"/>
    </row>
    <row r="263" spans="1:8">
      <c r="A263" s="12">
        <v>26</v>
      </c>
      <c r="B263" s="13" t="s">
        <v>49</v>
      </c>
      <c r="C263" s="14" t="s">
        <v>48</v>
      </c>
      <c r="D263" s="14" t="s">
        <v>112</v>
      </c>
      <c r="E263" s="15">
        <v>7</v>
      </c>
      <c r="F263" s="33"/>
      <c r="G263" s="16" t="e">
        <f>INDEX(學生名單!A:H,MATCH(表格_3[[#This Row],[Student no.]],學生名單!B:B,0),1)</f>
        <v>#N/A</v>
      </c>
      <c r="H263" s="16"/>
    </row>
    <row r="264" spans="1:8">
      <c r="A264" s="12">
        <v>27</v>
      </c>
      <c r="B264" s="13" t="s">
        <v>41</v>
      </c>
      <c r="C264" s="14" t="s">
        <v>40</v>
      </c>
      <c r="D264" s="14" t="s">
        <v>112</v>
      </c>
      <c r="E264" s="15">
        <v>5</v>
      </c>
      <c r="F264" s="33"/>
      <c r="G264" s="16" t="e">
        <f>INDEX(學生名單!A:H,MATCH(表格_3[[#This Row],[Student no.]],學生名單!B:B,0),1)</f>
        <v>#N/A</v>
      </c>
      <c r="H264" s="16"/>
    </row>
    <row r="265" spans="1:8">
      <c r="A265" s="12">
        <v>19</v>
      </c>
      <c r="B265" s="13" t="s">
        <v>59</v>
      </c>
      <c r="C265" s="14" t="s">
        <v>58</v>
      </c>
      <c r="D265" s="14" t="s">
        <v>112</v>
      </c>
      <c r="E265" s="15">
        <v>10</v>
      </c>
      <c r="F265" s="33"/>
      <c r="G265" s="16" t="e">
        <f>INDEX(學生名單!A:H,MATCH(表格_3[[#This Row],[Student no.]],學生名單!B:B,0),1)</f>
        <v>#N/A</v>
      </c>
      <c r="H265" s="16"/>
    </row>
    <row r="266" spans="1:8">
      <c r="A266" s="12">
        <v>29</v>
      </c>
      <c r="B266" s="13" t="s">
        <v>61</v>
      </c>
      <c r="C266" s="14" t="s">
        <v>60</v>
      </c>
      <c r="D266" s="14" t="s">
        <v>112</v>
      </c>
      <c r="E266" s="15">
        <v>7</v>
      </c>
      <c r="F266" s="33"/>
      <c r="G266" s="16" t="e">
        <f>INDEX(學生名單!A:H,MATCH(表格_3[[#This Row],[Student no.]],學生名單!B:B,0),1)</f>
        <v>#N/A</v>
      </c>
      <c r="H266" s="16"/>
    </row>
    <row r="267" spans="1:8">
      <c r="A267" s="12">
        <v>21</v>
      </c>
      <c r="B267" s="13" t="s">
        <v>63</v>
      </c>
      <c r="C267" s="14" t="s">
        <v>62</v>
      </c>
      <c r="D267" s="14" t="s">
        <v>112</v>
      </c>
      <c r="E267" s="15">
        <v>9</v>
      </c>
      <c r="F267" s="33"/>
      <c r="G267" s="16" t="e">
        <f>INDEX(學生名單!A:H,MATCH(表格_3[[#This Row],[Student no.]],學生名單!B:B,0),1)</f>
        <v>#N/A</v>
      </c>
      <c r="H267" s="16"/>
    </row>
    <row r="268" spans="1:8">
      <c r="A268" s="12">
        <v>8</v>
      </c>
      <c r="B268" s="13" t="s">
        <v>17</v>
      </c>
      <c r="C268" s="14" t="s">
        <v>16</v>
      </c>
      <c r="D268" s="14" t="s">
        <v>112</v>
      </c>
      <c r="E268" s="15">
        <v>6</v>
      </c>
      <c r="F268" s="33"/>
      <c r="G268" s="16" t="e">
        <f>INDEX(學生名單!A:H,MATCH(表格_3[[#This Row],[Student no.]],學生名單!B:B,0),1)</f>
        <v>#N/A</v>
      </c>
      <c r="H268" s="16"/>
    </row>
    <row r="269" spans="1:8">
      <c r="A269" s="12">
        <v>30</v>
      </c>
      <c r="B269" s="13" t="s">
        <v>35</v>
      </c>
      <c r="C269" s="14" t="s">
        <v>34</v>
      </c>
      <c r="D269" s="14" t="s">
        <v>109</v>
      </c>
      <c r="E269" s="15">
        <v>7</v>
      </c>
      <c r="F269" s="33"/>
      <c r="G269" s="16" t="e">
        <f>INDEX(學生名單!A:H,MATCH(表格_3[[#This Row],[Student no.]],學生名單!B:B,0),1)</f>
        <v>#N/A</v>
      </c>
      <c r="H269" s="16"/>
    </row>
    <row r="270" spans="1:8">
      <c r="A270" s="12">
        <v>13</v>
      </c>
      <c r="B270" s="13" t="s">
        <v>21</v>
      </c>
      <c r="C270" s="14" t="s">
        <v>20</v>
      </c>
      <c r="D270" s="14" t="s">
        <v>109</v>
      </c>
      <c r="E270" s="15">
        <v>7</v>
      </c>
      <c r="F270" s="33"/>
      <c r="G270" s="16" t="e">
        <f>INDEX(學生名單!A:H,MATCH(表格_3[[#This Row],[Student no.]],學生名單!B:B,0),1)</f>
        <v>#N/A</v>
      </c>
      <c r="H270" s="16"/>
    </row>
    <row r="271" spans="1:8">
      <c r="A271" s="12">
        <v>28</v>
      </c>
      <c r="B271" s="13" t="s">
        <v>53</v>
      </c>
      <c r="C271" s="14" t="s">
        <v>52</v>
      </c>
      <c r="D271" s="14" t="s">
        <v>109</v>
      </c>
      <c r="E271" s="15">
        <v>9</v>
      </c>
      <c r="F271" s="33"/>
      <c r="G271" s="16" t="e">
        <f>INDEX(學生名單!A:H,MATCH(表格_3[[#This Row],[Student no.]],學生名單!B:B,0),1)</f>
        <v>#N/A</v>
      </c>
      <c r="H271" s="16"/>
    </row>
    <row r="272" spans="1:8">
      <c r="A272" s="12">
        <v>31</v>
      </c>
      <c r="B272" s="13" t="s">
        <v>19</v>
      </c>
      <c r="C272" s="14" t="s">
        <v>18</v>
      </c>
      <c r="D272" s="14" t="s">
        <v>109</v>
      </c>
      <c r="E272" s="15">
        <v>5</v>
      </c>
      <c r="F272" s="33"/>
      <c r="G272" s="16" t="e">
        <f>INDEX(學生名單!A:H,MATCH(表格_3[[#This Row],[Student no.]],學生名單!B:B,0),1)</f>
        <v>#N/A</v>
      </c>
      <c r="H272" s="16"/>
    </row>
    <row r="273" spans="1:8">
      <c r="A273" s="12">
        <v>3</v>
      </c>
      <c r="B273" s="13" t="s">
        <v>81</v>
      </c>
      <c r="C273" s="14" t="s">
        <v>80</v>
      </c>
      <c r="D273" s="14" t="s">
        <v>109</v>
      </c>
      <c r="E273" s="15">
        <v>6</v>
      </c>
      <c r="F273" s="33"/>
      <c r="G273" s="16" t="e">
        <f>INDEX(學生名單!A:H,MATCH(表格_3[[#This Row],[Student no.]],學生名單!B:B,0),1)</f>
        <v>#N/A</v>
      </c>
      <c r="H273" s="16"/>
    </row>
    <row r="274" spans="1:8">
      <c r="A274" s="12">
        <v>10</v>
      </c>
      <c r="B274" s="13" t="s">
        <v>27</v>
      </c>
      <c r="C274" s="14" t="s">
        <v>26</v>
      </c>
      <c r="D274" s="14" t="s">
        <v>109</v>
      </c>
      <c r="E274" s="15">
        <v>8</v>
      </c>
      <c r="F274" s="33"/>
      <c r="G274" s="16" t="e">
        <f>INDEX(學生名單!A:H,MATCH(表格_3[[#This Row],[Student no.]],學生名單!B:B,0),1)</f>
        <v>#N/A</v>
      </c>
      <c r="H274" s="16"/>
    </row>
    <row r="275" spans="1:8">
      <c r="A275" s="12">
        <v>38</v>
      </c>
      <c r="B275" s="13" t="s">
        <v>55</v>
      </c>
      <c r="C275" s="14" t="s">
        <v>54</v>
      </c>
      <c r="D275" s="14" t="s">
        <v>109</v>
      </c>
      <c r="E275" s="20">
        <v>8</v>
      </c>
      <c r="F275" s="35"/>
      <c r="G275" s="21" t="e">
        <f>INDEX(學生名單!A:H,MATCH(表格_3[[#This Row],[Student no.]],學生名單!B:B,0),1)</f>
        <v>#N/A</v>
      </c>
      <c r="H275" s="21"/>
    </row>
    <row r="276" spans="1:8">
      <c r="A276" s="12">
        <v>33</v>
      </c>
      <c r="B276" s="13" t="s">
        <v>11</v>
      </c>
      <c r="C276" s="14" t="s">
        <v>10</v>
      </c>
      <c r="D276" s="14" t="s">
        <v>109</v>
      </c>
      <c r="E276" s="15">
        <v>10</v>
      </c>
      <c r="F276" s="33"/>
      <c r="G276" s="16" t="e">
        <f>INDEX(學生名單!A:H,MATCH(表格_3[[#This Row],[Student no.]],學生名單!B:B,0),1)</f>
        <v>#N/A</v>
      </c>
      <c r="H276" s="16"/>
    </row>
    <row r="277" spans="1:8">
      <c r="A277" s="12">
        <v>5</v>
      </c>
      <c r="B277" s="13" t="s">
        <v>13</v>
      </c>
      <c r="C277" s="14" t="s">
        <v>12</v>
      </c>
      <c r="D277" s="14" t="s">
        <v>109</v>
      </c>
      <c r="E277" s="15">
        <v>6</v>
      </c>
      <c r="F277" s="33"/>
      <c r="G277" s="16" t="e">
        <f>INDEX(學生名單!A:H,MATCH(表格_3[[#This Row],[Student no.]],學生名單!B:B,0),1)</f>
        <v>#N/A</v>
      </c>
      <c r="H277" s="16"/>
    </row>
    <row r="278" spans="1:8">
      <c r="A278" s="12">
        <v>34</v>
      </c>
      <c r="B278" s="13" t="s">
        <v>29</v>
      </c>
      <c r="C278" s="14" t="s">
        <v>28</v>
      </c>
      <c r="D278" s="14" t="s">
        <v>109</v>
      </c>
      <c r="E278" s="15">
        <v>7</v>
      </c>
      <c r="F278" s="33"/>
      <c r="G278" s="16" t="e">
        <f>INDEX(學生名單!A:H,MATCH(表格_3[[#This Row],[Student no.]],學生名單!B:B,0),1)</f>
        <v>#N/A</v>
      </c>
      <c r="H278" s="16"/>
    </row>
    <row r="279" spans="1:8">
      <c r="A279" s="12">
        <v>12</v>
      </c>
      <c r="B279" s="13" t="s">
        <v>31</v>
      </c>
      <c r="C279" s="14" t="s">
        <v>30</v>
      </c>
      <c r="D279" s="14" t="s">
        <v>109</v>
      </c>
      <c r="E279" s="15">
        <v>7</v>
      </c>
      <c r="F279" s="33"/>
      <c r="G279" s="16" t="e">
        <f>INDEX(學生名單!A:H,MATCH(表格_3[[#This Row],[Student no.]],學生名單!B:B,0),1)</f>
        <v>#N/A</v>
      </c>
      <c r="H279" s="16"/>
    </row>
    <row r="280" spans="1:8">
      <c r="A280" s="12">
        <v>11</v>
      </c>
      <c r="B280" s="13" t="s">
        <v>43</v>
      </c>
      <c r="C280" s="14" t="s">
        <v>42</v>
      </c>
      <c r="D280" s="14" t="s">
        <v>109</v>
      </c>
      <c r="E280" s="15">
        <v>7</v>
      </c>
      <c r="F280" s="33"/>
      <c r="G280" s="16" t="e">
        <f>INDEX(學生名單!A:H,MATCH(表格_3[[#This Row],[Student no.]],學生名單!B:B,0),1)</f>
        <v>#N/A</v>
      </c>
      <c r="H280" s="16"/>
    </row>
    <row r="281" spans="1:8">
      <c r="A281" s="12">
        <v>18</v>
      </c>
      <c r="B281" s="13" t="s">
        <v>45</v>
      </c>
      <c r="C281" s="14" t="s">
        <v>44</v>
      </c>
      <c r="D281" s="14" t="s">
        <v>109</v>
      </c>
      <c r="E281" s="15">
        <v>5</v>
      </c>
      <c r="F281" s="33"/>
      <c r="G281" s="16" t="e">
        <f>INDEX(學生名單!A:H,MATCH(表格_3[[#This Row],[Student no.]],學生名單!B:B,0),1)</f>
        <v>#N/A</v>
      </c>
      <c r="H281" s="16"/>
    </row>
    <row r="282" spans="1:8">
      <c r="A282" s="12">
        <v>37</v>
      </c>
      <c r="B282" s="13" t="s">
        <v>33</v>
      </c>
      <c r="C282" s="14" t="s">
        <v>32</v>
      </c>
      <c r="D282" s="14" t="s">
        <v>109</v>
      </c>
      <c r="E282" s="15">
        <v>7</v>
      </c>
      <c r="F282" s="33"/>
      <c r="G282" s="16" t="e">
        <f>INDEX(學生名單!A:H,MATCH(表格_3[[#This Row],[Student no.]],學生名單!B:B,0),1)</f>
        <v>#N/A</v>
      </c>
      <c r="H282" s="16"/>
    </row>
    <row r="283" spans="1:8">
      <c r="A283" s="12">
        <v>25</v>
      </c>
      <c r="B283" s="13" t="s">
        <v>51</v>
      </c>
      <c r="C283" s="14" t="s">
        <v>50</v>
      </c>
      <c r="D283" s="14" t="s">
        <v>109</v>
      </c>
      <c r="E283" s="15">
        <v>6</v>
      </c>
      <c r="F283" s="33"/>
      <c r="G283" s="16" t="e">
        <f>INDEX(學生名單!A:H,MATCH(表格_3[[#This Row],[Student no.]],學生名單!B:B,0),1)</f>
        <v>#N/A</v>
      </c>
      <c r="H283" s="16"/>
    </row>
    <row r="284" spans="1:8">
      <c r="A284" s="12">
        <v>24</v>
      </c>
      <c r="B284" s="13" t="s">
        <v>25</v>
      </c>
      <c r="C284" s="14" t="s">
        <v>24</v>
      </c>
      <c r="D284" s="14" t="s">
        <v>109</v>
      </c>
      <c r="E284" s="15">
        <v>6</v>
      </c>
      <c r="F284" s="33"/>
      <c r="G284" s="16" t="e">
        <f>INDEX(學生名單!A:H,MATCH(表格_3[[#This Row],[Student no.]],學生名單!B:B,0),1)</f>
        <v>#N/A</v>
      </c>
      <c r="H284" s="16"/>
    </row>
    <row r="285" spans="1:8">
      <c r="A285" s="12">
        <v>14</v>
      </c>
      <c r="B285" s="13" t="s">
        <v>67</v>
      </c>
      <c r="C285" s="14" t="s">
        <v>66</v>
      </c>
      <c r="D285" s="14" t="s">
        <v>109</v>
      </c>
      <c r="E285" s="15">
        <v>9</v>
      </c>
      <c r="F285" s="33"/>
      <c r="G285" s="16" t="e">
        <f>INDEX(學生名單!A:H,MATCH(表格_3[[#This Row],[Student no.]],學生名單!B:B,0),1)</f>
        <v>#N/A</v>
      </c>
      <c r="H285" s="16"/>
    </row>
    <row r="286" spans="1:8">
      <c r="A286" s="12">
        <v>36</v>
      </c>
      <c r="B286" s="13" t="s">
        <v>15</v>
      </c>
      <c r="C286" s="14" t="s">
        <v>14</v>
      </c>
      <c r="D286" s="14" t="s">
        <v>109</v>
      </c>
      <c r="E286" s="15">
        <v>7</v>
      </c>
      <c r="F286" s="33"/>
      <c r="G286" s="16" t="e">
        <f>INDEX(學生名單!A:H,MATCH(表格_3[[#This Row],[Student no.]],學生名單!B:B,0),1)</f>
        <v>#N/A</v>
      </c>
      <c r="H286" s="16"/>
    </row>
    <row r="287" spans="1:8">
      <c r="A287" s="12">
        <v>22</v>
      </c>
      <c r="B287" s="13" t="s">
        <v>65</v>
      </c>
      <c r="C287" s="14" t="s">
        <v>64</v>
      </c>
      <c r="D287" s="14" t="s">
        <v>109</v>
      </c>
      <c r="E287" s="15">
        <v>9</v>
      </c>
      <c r="F287" s="33"/>
      <c r="G287" s="16" t="e">
        <f>INDEX(學生名單!A:H,MATCH(表格_3[[#This Row],[Student no.]],學生名單!B:B,0),1)</f>
        <v>#N/A</v>
      </c>
      <c r="H287" s="16"/>
    </row>
    <row r="288" spans="1:8">
      <c r="A288" s="12">
        <v>2</v>
      </c>
      <c r="B288" s="13" t="s">
        <v>73</v>
      </c>
      <c r="C288" s="14" t="s">
        <v>72</v>
      </c>
      <c r="D288" s="14" t="s">
        <v>109</v>
      </c>
      <c r="E288" s="15">
        <v>7</v>
      </c>
      <c r="F288" s="33"/>
      <c r="G288" s="16" t="e">
        <f>INDEX(學生名單!A:H,MATCH(表格_3[[#This Row],[Student no.]],學生名單!B:B,0),1)</f>
        <v>#N/A</v>
      </c>
      <c r="H288" s="16"/>
    </row>
    <row r="289" spans="1:8">
      <c r="A289" s="12">
        <v>17</v>
      </c>
      <c r="B289" s="13" t="s">
        <v>69</v>
      </c>
      <c r="C289" s="14" t="s">
        <v>68</v>
      </c>
      <c r="D289" s="14" t="s">
        <v>109</v>
      </c>
      <c r="E289" s="15">
        <v>7</v>
      </c>
      <c r="F289" s="33"/>
      <c r="G289" s="16" t="e">
        <f>INDEX(學生名單!A:H,MATCH(表格_3[[#This Row],[Student no.]],學生名單!B:B,0),1)</f>
        <v>#N/A</v>
      </c>
      <c r="H289" s="16"/>
    </row>
    <row r="290" spans="1:8">
      <c r="A290" s="12">
        <v>15</v>
      </c>
      <c r="B290" s="13" t="s">
        <v>75</v>
      </c>
      <c r="C290" s="14" t="s">
        <v>74</v>
      </c>
      <c r="D290" s="14" t="s">
        <v>109</v>
      </c>
      <c r="E290" s="15">
        <v>8</v>
      </c>
      <c r="F290" s="33"/>
      <c r="G290" s="16" t="e">
        <f>INDEX(學生名單!A:H,MATCH(表格_3[[#This Row],[Student no.]],學生名單!B:B,0),1)</f>
        <v>#N/A</v>
      </c>
      <c r="H290" s="16"/>
    </row>
    <row r="291" spans="1:8">
      <c r="A291" s="12">
        <v>20</v>
      </c>
      <c r="B291" s="13" t="s">
        <v>57</v>
      </c>
      <c r="C291" s="14" t="s">
        <v>56</v>
      </c>
      <c r="D291" s="14" t="s">
        <v>109</v>
      </c>
      <c r="E291" s="15">
        <v>8</v>
      </c>
      <c r="F291" s="33"/>
      <c r="G291" s="16" t="e">
        <f>INDEX(學生名單!A:H,MATCH(表格_3[[#This Row],[Student no.]],學生名單!B:B,0),1)</f>
        <v>#N/A</v>
      </c>
      <c r="H291" s="16"/>
    </row>
    <row r="292" spans="1:8">
      <c r="A292" s="12">
        <v>16</v>
      </c>
      <c r="B292" s="13" t="s">
        <v>23</v>
      </c>
      <c r="C292" s="14" t="s">
        <v>22</v>
      </c>
      <c r="D292" s="14" t="s">
        <v>109</v>
      </c>
      <c r="E292" s="15">
        <v>5</v>
      </c>
      <c r="F292" s="33"/>
      <c r="G292" s="16" t="e">
        <f>INDEX(學生名單!A:H,MATCH(表格_3[[#This Row],[Student no.]],學生名單!B:B,0),1)</f>
        <v>#N/A</v>
      </c>
      <c r="H292" s="16"/>
    </row>
    <row r="293" spans="1:8">
      <c r="A293" s="12">
        <v>35</v>
      </c>
      <c r="B293" s="13" t="s">
        <v>77</v>
      </c>
      <c r="C293" s="14" t="s">
        <v>76</v>
      </c>
      <c r="D293" s="14" t="s">
        <v>109</v>
      </c>
      <c r="E293" s="15">
        <v>8</v>
      </c>
      <c r="F293" s="33"/>
      <c r="G293" s="16" t="e">
        <f>INDEX(學生名單!A:H,MATCH(表格_3[[#This Row],[Student no.]],學生名單!B:B,0),1)</f>
        <v>#N/A</v>
      </c>
      <c r="H293" s="16"/>
    </row>
    <row r="294" spans="1:8">
      <c r="A294" s="12">
        <v>7</v>
      </c>
      <c r="B294" s="13" t="s">
        <v>47</v>
      </c>
      <c r="C294" s="14" t="s">
        <v>46</v>
      </c>
      <c r="D294" s="14" t="s">
        <v>109</v>
      </c>
      <c r="E294" s="15">
        <v>6</v>
      </c>
      <c r="F294" s="33"/>
      <c r="G294" s="16" t="e">
        <f>INDEX(學生名單!A:H,MATCH(表格_3[[#This Row],[Student no.]],學生名單!B:B,0),1)</f>
        <v>#N/A</v>
      </c>
      <c r="H294" s="16"/>
    </row>
    <row r="295" spans="1:8">
      <c r="A295" s="12">
        <v>4</v>
      </c>
      <c r="B295" s="13" t="s">
        <v>83</v>
      </c>
      <c r="C295" s="14" t="s">
        <v>82</v>
      </c>
      <c r="D295" s="14" t="s">
        <v>109</v>
      </c>
      <c r="E295" s="15">
        <v>10</v>
      </c>
      <c r="F295" s="33"/>
      <c r="G295" s="16" t="e">
        <f>INDEX(學生名單!A:H,MATCH(表格_3[[#This Row],[Student no.]],學生名單!B:B,0),1)</f>
        <v>#N/A</v>
      </c>
      <c r="H295" s="16"/>
    </row>
    <row r="296" spans="1:8">
      <c r="A296" s="12">
        <v>9</v>
      </c>
      <c r="B296" s="13" t="s">
        <v>85</v>
      </c>
      <c r="C296" s="14" t="s">
        <v>84</v>
      </c>
      <c r="D296" s="14" t="s">
        <v>109</v>
      </c>
      <c r="E296" s="15">
        <v>7</v>
      </c>
      <c r="F296" s="33"/>
      <c r="G296" s="16" t="e">
        <f>INDEX(學生名單!A:H,MATCH(表格_3[[#This Row],[Student no.]],學生名單!B:B,0),1)</f>
        <v>#N/A</v>
      </c>
      <c r="H296" s="16"/>
    </row>
    <row r="297" spans="1:8">
      <c r="A297" s="12">
        <v>23</v>
      </c>
      <c r="B297" s="13" t="s">
        <v>37</v>
      </c>
      <c r="C297" s="14" t="s">
        <v>36</v>
      </c>
      <c r="D297" s="14" t="s">
        <v>109</v>
      </c>
      <c r="E297" s="15">
        <v>5</v>
      </c>
      <c r="F297" s="33"/>
      <c r="G297" s="16" t="e">
        <f>INDEX(學生名單!A:H,MATCH(表格_3[[#This Row],[Student no.]],學生名單!B:B,0),1)</f>
        <v>#N/A</v>
      </c>
      <c r="H297" s="16"/>
    </row>
    <row r="298" spans="1:8">
      <c r="A298" s="12">
        <v>32</v>
      </c>
      <c r="B298" s="13" t="s">
        <v>39</v>
      </c>
      <c r="C298" s="14" t="s">
        <v>38</v>
      </c>
      <c r="D298" s="14" t="s">
        <v>109</v>
      </c>
      <c r="E298" s="15">
        <v>7</v>
      </c>
      <c r="F298" s="33"/>
      <c r="G298" s="16" t="e">
        <f>INDEX(學生名單!A:H,MATCH(表格_3[[#This Row],[Student no.]],學生名單!B:B,0),1)</f>
        <v>#N/A</v>
      </c>
      <c r="H298" s="16"/>
    </row>
    <row r="299" spans="1:8">
      <c r="A299" s="12">
        <v>1</v>
      </c>
      <c r="B299" s="13" t="s">
        <v>79</v>
      </c>
      <c r="C299" s="14" t="s">
        <v>78</v>
      </c>
      <c r="D299" s="14" t="s">
        <v>109</v>
      </c>
      <c r="E299" s="18">
        <v>6</v>
      </c>
      <c r="F299" s="34"/>
      <c r="G299" s="17" t="e">
        <f>INDEX(學生名單!A:H,MATCH(表格_3[[#This Row],[Student no.]],學生名單!B:B,0),1)</f>
        <v>#N/A</v>
      </c>
      <c r="H299" s="17"/>
    </row>
    <row r="300" spans="1:8">
      <c r="A300" s="12">
        <v>6</v>
      </c>
      <c r="B300" s="13" t="s">
        <v>71</v>
      </c>
      <c r="C300" s="14" t="s">
        <v>70</v>
      </c>
      <c r="D300" s="14" t="s">
        <v>109</v>
      </c>
      <c r="E300" s="15">
        <v>8</v>
      </c>
      <c r="F300" s="33"/>
      <c r="G300" s="16" t="e">
        <f>INDEX(學生名單!A:H,MATCH(表格_3[[#This Row],[Student no.]],學生名單!B:B,0),1)</f>
        <v>#N/A</v>
      </c>
      <c r="H300" s="16"/>
    </row>
    <row r="301" spans="1:8">
      <c r="A301" s="12">
        <v>26</v>
      </c>
      <c r="B301" s="13" t="s">
        <v>49</v>
      </c>
      <c r="C301" s="14" t="s">
        <v>48</v>
      </c>
      <c r="D301" s="14" t="s">
        <v>109</v>
      </c>
      <c r="E301" s="15">
        <v>8</v>
      </c>
      <c r="F301" s="33"/>
      <c r="G301" s="16" t="e">
        <f>INDEX(學生名單!A:H,MATCH(表格_3[[#This Row],[Student no.]],學生名單!B:B,0),1)</f>
        <v>#N/A</v>
      </c>
      <c r="H301" s="16"/>
    </row>
    <row r="302" spans="1:8">
      <c r="A302" s="12">
        <v>27</v>
      </c>
      <c r="B302" s="13" t="s">
        <v>41</v>
      </c>
      <c r="C302" s="14" t="s">
        <v>40</v>
      </c>
      <c r="D302" s="14" t="s">
        <v>109</v>
      </c>
      <c r="E302" s="15">
        <v>6</v>
      </c>
      <c r="F302" s="33"/>
      <c r="G302" s="16" t="e">
        <f>INDEX(學生名單!A:H,MATCH(表格_3[[#This Row],[Student no.]],學生名單!B:B,0),1)</f>
        <v>#N/A</v>
      </c>
      <c r="H302" s="16"/>
    </row>
    <row r="303" spans="1:8">
      <c r="A303" s="12">
        <v>19</v>
      </c>
      <c r="B303" s="13" t="s">
        <v>59</v>
      </c>
      <c r="C303" s="14" t="s">
        <v>58</v>
      </c>
      <c r="D303" s="14" t="s">
        <v>109</v>
      </c>
      <c r="E303" s="15">
        <v>8</v>
      </c>
      <c r="F303" s="33"/>
      <c r="G303" s="16" t="e">
        <f>INDEX(學生名單!A:H,MATCH(表格_3[[#This Row],[Student no.]],學生名單!B:B,0),1)</f>
        <v>#N/A</v>
      </c>
      <c r="H303" s="16"/>
    </row>
    <row r="304" spans="1:8">
      <c r="A304" s="12">
        <v>29</v>
      </c>
      <c r="B304" s="13" t="s">
        <v>61</v>
      </c>
      <c r="C304" s="14" t="s">
        <v>60</v>
      </c>
      <c r="D304" s="14" t="s">
        <v>109</v>
      </c>
      <c r="E304" s="15">
        <v>5</v>
      </c>
      <c r="F304" s="33"/>
      <c r="G304" s="16" t="e">
        <f>INDEX(學生名單!A:H,MATCH(表格_3[[#This Row],[Student no.]],學生名單!B:B,0),1)</f>
        <v>#N/A</v>
      </c>
      <c r="H304" s="16"/>
    </row>
    <row r="305" spans="1:8">
      <c r="A305" s="12">
        <v>21</v>
      </c>
      <c r="B305" s="13" t="s">
        <v>63</v>
      </c>
      <c r="C305" s="14" t="s">
        <v>62</v>
      </c>
      <c r="D305" s="14" t="s">
        <v>109</v>
      </c>
      <c r="E305" s="15">
        <v>7</v>
      </c>
      <c r="F305" s="33"/>
      <c r="G305" s="16" t="e">
        <f>INDEX(學生名單!A:H,MATCH(表格_3[[#This Row],[Student no.]],學生名單!B:B,0),1)</f>
        <v>#N/A</v>
      </c>
      <c r="H305" s="16"/>
    </row>
    <row r="306" spans="1:8">
      <c r="A306" s="12">
        <v>8</v>
      </c>
      <c r="B306" s="13" t="s">
        <v>17</v>
      </c>
      <c r="C306" s="14" t="s">
        <v>16</v>
      </c>
      <c r="D306" s="14" t="s">
        <v>109</v>
      </c>
      <c r="E306" s="15">
        <v>9</v>
      </c>
      <c r="F306" s="33"/>
      <c r="G306" s="16" t="e">
        <f>INDEX(學生名單!A:H,MATCH(表格_3[[#This Row],[Student no.]],學生名單!B:B,0),1)</f>
        <v>#N/A</v>
      </c>
      <c r="H306" s="16"/>
    </row>
    <row r="307" spans="1:8">
      <c r="A307" s="12">
        <v>13</v>
      </c>
      <c r="B307" s="13" t="s">
        <v>21</v>
      </c>
      <c r="C307" s="14" t="s">
        <v>20</v>
      </c>
      <c r="D307" s="14" t="s">
        <v>104</v>
      </c>
      <c r="E307" s="15">
        <v>3</v>
      </c>
      <c r="F307" s="33"/>
      <c r="G307" s="16" t="e">
        <f>INDEX(學生名單!A:H,MATCH(表格_3[[#This Row],[Student no.]],學生名單!B:B,0),1)</f>
        <v>#N/A</v>
      </c>
      <c r="H307" s="16"/>
    </row>
    <row r="308" spans="1:8">
      <c r="A308" s="12">
        <v>28</v>
      </c>
      <c r="B308" s="13" t="s">
        <v>53</v>
      </c>
      <c r="C308" s="14" t="s">
        <v>52</v>
      </c>
      <c r="D308" s="14" t="s">
        <v>104</v>
      </c>
      <c r="E308" s="15">
        <v>4</v>
      </c>
      <c r="F308" s="33"/>
      <c r="G308" s="16" t="e">
        <f>INDEX(學生名單!A:H,MATCH(表格_3[[#This Row],[Student no.]],學生名單!B:B,0),1)</f>
        <v>#N/A</v>
      </c>
      <c r="H308" s="16"/>
    </row>
    <row r="309" spans="1:8">
      <c r="A309" s="12">
        <v>31</v>
      </c>
      <c r="B309" s="13" t="s">
        <v>19</v>
      </c>
      <c r="C309" s="14" t="s">
        <v>18</v>
      </c>
      <c r="D309" s="14" t="s">
        <v>104</v>
      </c>
      <c r="E309" s="15">
        <v>3</v>
      </c>
      <c r="F309" s="33"/>
      <c r="G309" s="16" t="e">
        <f>INDEX(學生名單!A:H,MATCH(表格_3[[#This Row],[Student no.]],學生名單!B:B,0),1)</f>
        <v>#N/A</v>
      </c>
      <c r="H309" s="16"/>
    </row>
    <row r="310" spans="1:8">
      <c r="A310" s="12">
        <v>3</v>
      </c>
      <c r="B310" s="13" t="s">
        <v>81</v>
      </c>
      <c r="C310" s="14" t="s">
        <v>80</v>
      </c>
      <c r="D310" s="14" t="s">
        <v>104</v>
      </c>
      <c r="E310" s="15">
        <v>2</v>
      </c>
      <c r="F310" s="33"/>
      <c r="G310" s="16" t="e">
        <f>INDEX(學生名單!A:H,MATCH(表格_3[[#This Row],[Student no.]],學生名單!B:B,0),1)</f>
        <v>#N/A</v>
      </c>
      <c r="H310" s="16"/>
    </row>
    <row r="311" spans="1:8">
      <c r="A311" s="12">
        <v>10</v>
      </c>
      <c r="B311" s="13" t="s">
        <v>27</v>
      </c>
      <c r="C311" s="14" t="s">
        <v>26</v>
      </c>
      <c r="D311" s="14" t="s">
        <v>104</v>
      </c>
      <c r="E311" s="15">
        <v>5</v>
      </c>
      <c r="F311" s="33"/>
      <c r="G311" s="16" t="e">
        <f>INDEX(學生名單!A:H,MATCH(表格_3[[#This Row],[Student no.]],學生名單!B:B,0),1)</f>
        <v>#N/A</v>
      </c>
      <c r="H311" s="16"/>
    </row>
    <row r="312" spans="1:8">
      <c r="A312" s="12">
        <v>38</v>
      </c>
      <c r="B312" s="13" t="s">
        <v>55</v>
      </c>
      <c r="C312" s="14" t="s">
        <v>54</v>
      </c>
      <c r="D312" s="14" t="s">
        <v>104</v>
      </c>
      <c r="E312" s="15">
        <v>3</v>
      </c>
      <c r="F312" s="33"/>
      <c r="G312" s="16" t="e">
        <f>INDEX(學生名單!A:H,MATCH(表格_3[[#This Row],[Student no.]],學生名單!B:B,0),1)</f>
        <v>#N/A</v>
      </c>
      <c r="H312" s="16"/>
    </row>
    <row r="313" spans="1:8">
      <c r="A313" s="12">
        <v>33</v>
      </c>
      <c r="B313" s="13" t="s">
        <v>11</v>
      </c>
      <c r="C313" s="14" t="s">
        <v>10</v>
      </c>
      <c r="D313" s="14" t="s">
        <v>104</v>
      </c>
      <c r="E313" s="15">
        <v>1</v>
      </c>
      <c r="F313" s="33"/>
      <c r="G313" s="16" t="e">
        <f>INDEX(學生名單!A:H,MATCH(表格_3[[#This Row],[Student no.]],學生名單!B:B,0),1)</f>
        <v>#N/A</v>
      </c>
      <c r="H313" s="16"/>
    </row>
    <row r="314" spans="1:8">
      <c r="A314" s="12">
        <v>5</v>
      </c>
      <c r="B314" s="13" t="s">
        <v>13</v>
      </c>
      <c r="C314" s="14" t="s">
        <v>12</v>
      </c>
      <c r="D314" s="14" t="s">
        <v>104</v>
      </c>
      <c r="E314" s="15">
        <v>2</v>
      </c>
      <c r="F314" s="33"/>
      <c r="G314" s="16" t="e">
        <f>INDEX(學生名單!A:H,MATCH(表格_3[[#This Row],[Student no.]],學生名單!B:B,0),1)</f>
        <v>#N/A</v>
      </c>
      <c r="H314" s="16"/>
    </row>
    <row r="315" spans="1:8">
      <c r="A315" s="12">
        <v>34</v>
      </c>
      <c r="B315" s="13" t="s">
        <v>29</v>
      </c>
      <c r="C315" s="14" t="s">
        <v>28</v>
      </c>
      <c r="D315" s="14" t="s">
        <v>104</v>
      </c>
      <c r="E315" s="15">
        <v>4</v>
      </c>
      <c r="F315" s="33"/>
      <c r="G315" s="16" t="e">
        <f>INDEX(學生名單!A:H,MATCH(表格_3[[#This Row],[Student no.]],學生名單!B:B,0),1)</f>
        <v>#N/A</v>
      </c>
      <c r="H315" s="16"/>
    </row>
    <row r="316" spans="1:8">
      <c r="A316" s="12">
        <v>12</v>
      </c>
      <c r="B316" s="13" t="s">
        <v>31</v>
      </c>
      <c r="C316" s="14" t="s">
        <v>30</v>
      </c>
      <c r="D316" s="14" t="s">
        <v>104</v>
      </c>
      <c r="E316" s="15">
        <v>4</v>
      </c>
      <c r="F316" s="33"/>
      <c r="G316" s="16" t="e">
        <f>INDEX(學生名單!A:H,MATCH(表格_3[[#This Row],[Student no.]],學生名單!B:B,0),1)</f>
        <v>#N/A</v>
      </c>
      <c r="H316" s="16"/>
    </row>
    <row r="317" spans="1:8">
      <c r="A317" s="12">
        <v>18</v>
      </c>
      <c r="B317" s="13" t="s">
        <v>45</v>
      </c>
      <c r="C317" s="14" t="s">
        <v>44</v>
      </c>
      <c r="D317" s="14" t="s">
        <v>104</v>
      </c>
      <c r="E317" s="15">
        <v>4</v>
      </c>
      <c r="F317" s="33"/>
      <c r="G317" s="16" t="e">
        <f>INDEX(學生名單!A:H,MATCH(表格_3[[#This Row],[Student no.]],學生名單!B:B,0),1)</f>
        <v>#N/A</v>
      </c>
      <c r="H317" s="16"/>
    </row>
    <row r="318" spans="1:8">
      <c r="A318" s="12">
        <v>37</v>
      </c>
      <c r="B318" s="13" t="s">
        <v>33</v>
      </c>
      <c r="C318" s="14" t="s">
        <v>32</v>
      </c>
      <c r="D318" s="14" t="s">
        <v>104</v>
      </c>
      <c r="E318" s="15">
        <v>4</v>
      </c>
      <c r="F318" s="33"/>
      <c r="G318" s="16" t="e">
        <f>INDEX(學生名單!A:H,MATCH(表格_3[[#This Row],[Student no.]],學生名單!B:B,0),1)</f>
        <v>#N/A</v>
      </c>
      <c r="H318" s="16"/>
    </row>
    <row r="319" spans="1:8">
      <c r="A319" s="12">
        <v>25</v>
      </c>
      <c r="B319" s="13" t="s">
        <v>51</v>
      </c>
      <c r="C319" s="14" t="s">
        <v>50</v>
      </c>
      <c r="D319" s="14" t="s">
        <v>104</v>
      </c>
      <c r="E319" s="15">
        <v>4</v>
      </c>
      <c r="F319" s="33"/>
      <c r="G319" s="16" t="e">
        <f>INDEX(學生名單!A:H,MATCH(表格_3[[#This Row],[Student no.]],學生名單!B:B,0),1)</f>
        <v>#N/A</v>
      </c>
      <c r="H319" s="16"/>
    </row>
    <row r="320" spans="1:8">
      <c r="A320" s="12">
        <v>24</v>
      </c>
      <c r="B320" s="13" t="s">
        <v>25</v>
      </c>
      <c r="C320" s="14" t="s">
        <v>24</v>
      </c>
      <c r="D320" s="14" t="s">
        <v>104</v>
      </c>
      <c r="E320" s="15">
        <v>5</v>
      </c>
      <c r="F320" s="33"/>
      <c r="G320" s="16" t="e">
        <f>INDEX(學生名單!A:H,MATCH(表格_3[[#This Row],[Student no.]],學生名單!B:B,0),1)</f>
        <v>#N/A</v>
      </c>
      <c r="H320" s="16"/>
    </row>
    <row r="321" spans="1:8">
      <c r="A321" s="12">
        <v>14</v>
      </c>
      <c r="B321" s="13" t="s">
        <v>67</v>
      </c>
      <c r="C321" s="14" t="s">
        <v>66</v>
      </c>
      <c r="D321" s="14" t="s">
        <v>104</v>
      </c>
      <c r="E321" s="15">
        <v>5</v>
      </c>
      <c r="F321" s="33"/>
      <c r="G321" s="16" t="e">
        <f>INDEX(學生名單!A:H,MATCH(表格_3[[#This Row],[Student no.]],學生名單!B:B,0),1)</f>
        <v>#N/A</v>
      </c>
      <c r="H321" s="16"/>
    </row>
    <row r="322" spans="1:8">
      <c r="A322" s="12">
        <v>36</v>
      </c>
      <c r="B322" s="13" t="s">
        <v>15</v>
      </c>
      <c r="C322" s="14" t="s">
        <v>14</v>
      </c>
      <c r="D322" s="14" t="s">
        <v>104</v>
      </c>
      <c r="E322" s="15">
        <v>2</v>
      </c>
      <c r="F322" s="33"/>
      <c r="G322" s="16" t="e">
        <f>INDEX(學生名單!A:H,MATCH(表格_3[[#This Row],[Student no.]],學生名單!B:B,0),1)</f>
        <v>#N/A</v>
      </c>
      <c r="H322" s="16"/>
    </row>
    <row r="323" spans="1:8">
      <c r="A323" s="12">
        <v>22</v>
      </c>
      <c r="B323" s="13" t="s">
        <v>65</v>
      </c>
      <c r="C323" s="14" t="s">
        <v>64</v>
      </c>
      <c r="D323" s="14" t="s">
        <v>104</v>
      </c>
      <c r="E323" s="15">
        <v>5</v>
      </c>
      <c r="F323" s="33"/>
      <c r="G323" s="16" t="e">
        <f>INDEX(學生名單!A:H,MATCH(表格_3[[#This Row],[Student no.]],學生名單!B:B,0),1)</f>
        <v>#N/A</v>
      </c>
      <c r="H323" s="16"/>
    </row>
    <row r="324" spans="1:8">
      <c r="A324" s="12">
        <v>2</v>
      </c>
      <c r="B324" s="13" t="s">
        <v>73</v>
      </c>
      <c r="C324" s="14" t="s">
        <v>72</v>
      </c>
      <c r="D324" s="14" t="s">
        <v>104</v>
      </c>
      <c r="E324" s="15">
        <v>1</v>
      </c>
      <c r="F324" s="33"/>
      <c r="G324" s="16" t="e">
        <f>INDEX(學生名單!A:H,MATCH(表格_3[[#This Row],[Student no.]],學生名單!B:B,0),1)</f>
        <v>#N/A</v>
      </c>
      <c r="H324" s="16"/>
    </row>
    <row r="325" spans="1:8">
      <c r="A325" s="12">
        <v>17</v>
      </c>
      <c r="B325" s="13" t="s">
        <v>69</v>
      </c>
      <c r="C325" s="14" t="s">
        <v>68</v>
      </c>
      <c r="D325" s="14" t="s">
        <v>104</v>
      </c>
      <c r="E325" s="15">
        <v>4</v>
      </c>
      <c r="F325" s="33"/>
      <c r="G325" s="16" t="e">
        <f>INDEX(學生名單!A:H,MATCH(表格_3[[#This Row],[Student no.]],學生名單!B:B,0),1)</f>
        <v>#N/A</v>
      </c>
      <c r="H325" s="16"/>
    </row>
    <row r="326" spans="1:8">
      <c r="A326" s="12">
        <v>15</v>
      </c>
      <c r="B326" s="13" t="s">
        <v>75</v>
      </c>
      <c r="C326" s="14" t="s">
        <v>74</v>
      </c>
      <c r="D326" s="14" t="s">
        <v>104</v>
      </c>
      <c r="E326" s="15">
        <v>5</v>
      </c>
      <c r="F326" s="33"/>
      <c r="G326" s="16" t="e">
        <f>INDEX(學生名單!A:H,MATCH(表格_3[[#This Row],[Student no.]],學生名單!B:B,0),1)</f>
        <v>#N/A</v>
      </c>
      <c r="H326" s="16"/>
    </row>
    <row r="327" spans="1:8">
      <c r="A327" s="12">
        <v>16</v>
      </c>
      <c r="B327" s="13" t="s">
        <v>23</v>
      </c>
      <c r="C327" s="14" t="s">
        <v>22</v>
      </c>
      <c r="D327" s="14" t="s">
        <v>104</v>
      </c>
      <c r="E327" s="15">
        <v>4</v>
      </c>
      <c r="F327" s="33"/>
      <c r="G327" s="16" t="e">
        <f>INDEX(學生名單!A:H,MATCH(表格_3[[#This Row],[Student no.]],學生名單!B:B,0),1)</f>
        <v>#N/A</v>
      </c>
      <c r="H327" s="16"/>
    </row>
    <row r="328" spans="1:8">
      <c r="A328" s="12">
        <v>7</v>
      </c>
      <c r="B328" s="13" t="s">
        <v>47</v>
      </c>
      <c r="C328" s="14" t="s">
        <v>46</v>
      </c>
      <c r="D328" s="14" t="s">
        <v>104</v>
      </c>
      <c r="E328" s="15">
        <v>2</v>
      </c>
      <c r="F328" s="33"/>
      <c r="G328" s="16" t="e">
        <f>INDEX(學生名單!A:H,MATCH(表格_3[[#This Row],[Student no.]],學生名單!B:B,0),1)</f>
        <v>#N/A</v>
      </c>
      <c r="H328" s="16"/>
    </row>
    <row r="329" spans="1:8">
      <c r="A329" s="12">
        <v>9</v>
      </c>
      <c r="B329" s="13" t="s">
        <v>85</v>
      </c>
      <c r="C329" s="14" t="s">
        <v>84</v>
      </c>
      <c r="D329" s="14" t="s">
        <v>104</v>
      </c>
      <c r="E329" s="15">
        <v>3</v>
      </c>
      <c r="F329" s="33"/>
      <c r="G329" s="16" t="e">
        <f>INDEX(學生名單!A:H,MATCH(表格_3[[#This Row],[Student no.]],學生名單!B:B,0),1)</f>
        <v>#N/A</v>
      </c>
      <c r="H329" s="16"/>
    </row>
    <row r="330" spans="1:8">
      <c r="A330" s="12">
        <v>23</v>
      </c>
      <c r="B330" s="13" t="s">
        <v>37</v>
      </c>
      <c r="C330" s="14" t="s">
        <v>36</v>
      </c>
      <c r="D330" s="14" t="s">
        <v>104</v>
      </c>
      <c r="E330" s="15">
        <v>2</v>
      </c>
      <c r="F330" s="33"/>
      <c r="G330" s="16" t="e">
        <f>INDEX(學生名單!A:H,MATCH(表格_3[[#This Row],[Student no.]],學生名單!B:B,0),1)</f>
        <v>#N/A</v>
      </c>
      <c r="H330" s="16"/>
    </row>
    <row r="331" spans="1:8">
      <c r="A331" s="12">
        <v>32</v>
      </c>
      <c r="B331" s="13" t="s">
        <v>39</v>
      </c>
      <c r="C331" s="14" t="s">
        <v>38</v>
      </c>
      <c r="D331" s="14" t="s">
        <v>104</v>
      </c>
      <c r="E331" s="15">
        <v>4</v>
      </c>
      <c r="F331" s="33"/>
      <c r="G331" s="16" t="e">
        <f>INDEX(學生名單!A:H,MATCH(表格_3[[#This Row],[Student no.]],學生名單!B:B,0),1)</f>
        <v>#N/A</v>
      </c>
      <c r="H331" s="16"/>
    </row>
    <row r="332" spans="1:8">
      <c r="A332" s="12">
        <v>1</v>
      </c>
      <c r="B332" s="13" t="s">
        <v>79</v>
      </c>
      <c r="C332" s="14" t="s">
        <v>78</v>
      </c>
      <c r="D332" s="14" t="s">
        <v>104</v>
      </c>
      <c r="E332" s="15">
        <v>3</v>
      </c>
      <c r="F332" s="34"/>
      <c r="G332" s="17" t="e">
        <f>INDEX(學生名單!A:H,MATCH(表格_3[[#This Row],[Student no.]],學生名單!B:B,0),1)</f>
        <v>#N/A</v>
      </c>
      <c r="H332" s="17"/>
    </row>
    <row r="333" spans="1:8">
      <c r="A333" s="12">
        <v>6</v>
      </c>
      <c r="B333" s="13" t="s">
        <v>71</v>
      </c>
      <c r="C333" s="14" t="s">
        <v>70</v>
      </c>
      <c r="D333" s="14" t="s">
        <v>104</v>
      </c>
      <c r="E333" s="15">
        <v>4</v>
      </c>
      <c r="F333" s="33"/>
      <c r="G333" s="16" t="e">
        <f>INDEX(學生名單!A:H,MATCH(表格_3[[#This Row],[Student no.]],學生名單!B:B,0),1)</f>
        <v>#N/A</v>
      </c>
      <c r="H333" s="16"/>
    </row>
    <row r="334" spans="1:8">
      <c r="A334" s="12">
        <v>26</v>
      </c>
      <c r="B334" s="13" t="s">
        <v>49</v>
      </c>
      <c r="C334" s="14" t="s">
        <v>48</v>
      </c>
      <c r="D334" s="14" t="s">
        <v>104</v>
      </c>
      <c r="E334" s="15">
        <v>4</v>
      </c>
      <c r="F334" s="33"/>
      <c r="G334" s="16" t="e">
        <f>INDEX(學生名單!A:H,MATCH(表格_3[[#This Row],[Student no.]],學生名單!B:B,0),1)</f>
        <v>#N/A</v>
      </c>
      <c r="H334" s="16"/>
    </row>
    <row r="335" spans="1:8">
      <c r="A335" s="12">
        <v>19</v>
      </c>
      <c r="B335" s="13" t="s">
        <v>59</v>
      </c>
      <c r="C335" s="14" t="s">
        <v>58</v>
      </c>
      <c r="D335" s="14" t="s">
        <v>104</v>
      </c>
      <c r="E335" s="15">
        <v>5</v>
      </c>
      <c r="F335" s="33"/>
      <c r="G335" s="16" t="e">
        <f>INDEX(學生名單!A:H,MATCH(表格_3[[#This Row],[Student no.]],學生名單!B:B,0),1)</f>
        <v>#N/A</v>
      </c>
      <c r="H335" s="16"/>
    </row>
    <row r="336" spans="1:8">
      <c r="A336" s="12">
        <v>8</v>
      </c>
      <c r="B336" s="13" t="s">
        <v>17</v>
      </c>
      <c r="C336" s="14" t="s">
        <v>16</v>
      </c>
      <c r="D336" s="14" t="s">
        <v>104</v>
      </c>
      <c r="E336" s="15">
        <v>5</v>
      </c>
      <c r="F336" s="33"/>
      <c r="G336" s="16" t="e">
        <f>INDEX(學生名單!A:H,MATCH(表格_3[[#This Row],[Student no.]],學生名單!B:B,0),1)</f>
        <v>#N/A</v>
      </c>
      <c r="H336" s="16"/>
    </row>
    <row r="337" spans="1:8">
      <c r="A337" s="12">
        <v>30</v>
      </c>
      <c r="B337" s="13" t="s">
        <v>35</v>
      </c>
      <c r="C337" s="14" t="s">
        <v>34</v>
      </c>
      <c r="D337" s="14" t="s">
        <v>107</v>
      </c>
      <c r="E337" s="15">
        <v>6</v>
      </c>
      <c r="F337" s="33"/>
      <c r="G337" s="16" t="e">
        <f>INDEX(學生名單!A:H,MATCH(表格_3[[#This Row],[Student no.]],學生名單!B:B,0),1)</f>
        <v>#N/A</v>
      </c>
      <c r="H337" s="16"/>
    </row>
    <row r="338" spans="1:8">
      <c r="A338" s="12">
        <v>13</v>
      </c>
      <c r="B338" s="13" t="s">
        <v>21</v>
      </c>
      <c r="C338" s="14" t="s">
        <v>20</v>
      </c>
      <c r="D338" s="14" t="s">
        <v>107</v>
      </c>
      <c r="E338" s="15">
        <v>9</v>
      </c>
      <c r="F338" s="33"/>
      <c r="G338" s="16" t="e">
        <f>INDEX(學生名單!A:H,MATCH(表格_3[[#This Row],[Student no.]],學生名單!B:B,0),1)</f>
        <v>#N/A</v>
      </c>
      <c r="H338" s="16"/>
    </row>
    <row r="339" spans="1:8">
      <c r="A339" s="12">
        <v>31</v>
      </c>
      <c r="B339" s="13" t="s">
        <v>19</v>
      </c>
      <c r="C339" s="14" t="s">
        <v>18</v>
      </c>
      <c r="D339" s="14" t="s">
        <v>107</v>
      </c>
      <c r="E339" s="15">
        <v>9</v>
      </c>
      <c r="F339" s="33"/>
      <c r="G339" s="16" t="e">
        <f>INDEX(學生名單!A:H,MATCH(表格_3[[#This Row],[Student no.]],學生名單!B:B,0),1)</f>
        <v>#N/A</v>
      </c>
      <c r="H339" s="16"/>
    </row>
    <row r="340" spans="1:8">
      <c r="A340" s="12">
        <v>10</v>
      </c>
      <c r="B340" s="13" t="s">
        <v>27</v>
      </c>
      <c r="C340" s="14" t="s">
        <v>26</v>
      </c>
      <c r="D340" s="14" t="s">
        <v>107</v>
      </c>
      <c r="E340" s="15">
        <v>4</v>
      </c>
      <c r="F340" s="33"/>
      <c r="G340" s="16" t="e">
        <f>INDEX(學生名單!A:H,MATCH(表格_3[[#This Row],[Student no.]],學生名單!B:B,0),1)</f>
        <v>#N/A</v>
      </c>
      <c r="H340" s="16"/>
    </row>
    <row r="341" spans="1:8">
      <c r="A341" s="12">
        <v>38</v>
      </c>
      <c r="B341" s="13" t="s">
        <v>55</v>
      </c>
      <c r="C341" s="14" t="s">
        <v>54</v>
      </c>
      <c r="D341" s="14" t="s">
        <v>107</v>
      </c>
      <c r="E341" s="15">
        <v>4</v>
      </c>
      <c r="F341" s="33"/>
      <c r="G341" s="16" t="e">
        <f>INDEX(學生名單!A:H,MATCH(表格_3[[#This Row],[Student no.]],學生名單!B:B,0),1)</f>
        <v>#N/A</v>
      </c>
      <c r="H341" s="16"/>
    </row>
    <row r="342" spans="1:8">
      <c r="A342" s="12">
        <v>33</v>
      </c>
      <c r="B342" s="13" t="s">
        <v>11</v>
      </c>
      <c r="C342" s="14" t="s">
        <v>10</v>
      </c>
      <c r="D342" s="14" t="s">
        <v>107</v>
      </c>
      <c r="E342" s="15">
        <v>3</v>
      </c>
      <c r="F342" s="33"/>
      <c r="G342" s="16" t="e">
        <f>INDEX(學生名單!A:H,MATCH(表格_3[[#This Row],[Student no.]],學生名單!B:B,0),1)</f>
        <v>#N/A</v>
      </c>
      <c r="H342" s="16"/>
    </row>
    <row r="343" spans="1:8">
      <c r="A343" s="12">
        <v>25</v>
      </c>
      <c r="B343" s="13" t="s">
        <v>51</v>
      </c>
      <c r="C343" s="14" t="s">
        <v>50</v>
      </c>
      <c r="D343" s="14" t="s">
        <v>107</v>
      </c>
      <c r="E343" s="15">
        <v>5</v>
      </c>
      <c r="F343" s="33"/>
      <c r="G343" s="16" t="e">
        <f>INDEX(學生名單!A:H,MATCH(表格_3[[#This Row],[Student no.]],學生名單!B:B,0),1)</f>
        <v>#N/A</v>
      </c>
      <c r="H343" s="16"/>
    </row>
    <row r="344" spans="1:8">
      <c r="A344" s="12">
        <v>36</v>
      </c>
      <c r="B344" s="13" t="s">
        <v>15</v>
      </c>
      <c r="C344" s="14" t="s">
        <v>14</v>
      </c>
      <c r="D344" s="14" t="s">
        <v>107</v>
      </c>
      <c r="E344" s="15">
        <v>3</v>
      </c>
      <c r="F344" s="33"/>
      <c r="G344" s="16" t="e">
        <f>INDEX(學生名單!A:H,MATCH(表格_3[[#This Row],[Student no.]],學生名單!B:B,0),1)</f>
        <v>#N/A</v>
      </c>
      <c r="H344" s="16"/>
    </row>
    <row r="345" spans="1:8">
      <c r="A345" s="12">
        <v>2</v>
      </c>
      <c r="B345" s="13" t="s">
        <v>73</v>
      </c>
      <c r="C345" s="14" t="s">
        <v>72</v>
      </c>
      <c r="D345" s="14" t="s">
        <v>107</v>
      </c>
      <c r="E345" s="15">
        <v>4</v>
      </c>
      <c r="F345" s="33"/>
      <c r="G345" s="16" t="e">
        <f>INDEX(學生名單!A:H,MATCH(表格_3[[#This Row],[Student no.]],學生名單!B:B,0),1)</f>
        <v>#N/A</v>
      </c>
      <c r="H345" s="16"/>
    </row>
    <row r="346" spans="1:8">
      <c r="A346" s="12">
        <v>15</v>
      </c>
      <c r="B346" s="13" t="s">
        <v>75</v>
      </c>
      <c r="C346" s="14" t="s">
        <v>74</v>
      </c>
      <c r="D346" s="14" t="s">
        <v>107</v>
      </c>
      <c r="E346" s="15">
        <v>6</v>
      </c>
      <c r="F346" s="35"/>
      <c r="G346" s="21" t="e">
        <f>INDEX(學生名單!A:H,MATCH(表格_3[[#This Row],[Student no.]],學生名單!B:B,0),1)</f>
        <v>#N/A</v>
      </c>
      <c r="H346" s="21"/>
    </row>
    <row r="347" spans="1:8">
      <c r="A347" s="12">
        <v>20</v>
      </c>
      <c r="B347" s="13" t="s">
        <v>57</v>
      </c>
      <c r="C347" s="14" t="s">
        <v>56</v>
      </c>
      <c r="D347" s="14" t="s">
        <v>107</v>
      </c>
      <c r="E347" s="15">
        <v>6</v>
      </c>
      <c r="F347" s="33"/>
      <c r="G347" s="16" t="e">
        <f>INDEX(學生名單!A:H,MATCH(表格_3[[#This Row],[Student no.]],學生名單!B:B,0),1)</f>
        <v>#N/A</v>
      </c>
      <c r="H347" s="16"/>
    </row>
    <row r="348" spans="1:8">
      <c r="A348" s="12">
        <v>16</v>
      </c>
      <c r="B348" s="13" t="s">
        <v>23</v>
      </c>
      <c r="C348" s="14" t="s">
        <v>22</v>
      </c>
      <c r="D348" s="14" t="s">
        <v>107</v>
      </c>
      <c r="E348" s="15">
        <v>9</v>
      </c>
      <c r="F348" s="34"/>
      <c r="G348" s="17" t="e">
        <f>INDEX(學生名單!A:H,MATCH(表格_3[[#This Row],[Student no.]],學生名單!B:B,0),1)</f>
        <v>#N/A</v>
      </c>
      <c r="H348" s="17"/>
    </row>
    <row r="349" spans="1:8">
      <c r="A349" s="12">
        <v>7</v>
      </c>
      <c r="B349" s="13" t="s">
        <v>47</v>
      </c>
      <c r="C349" s="14" t="s">
        <v>46</v>
      </c>
      <c r="D349" s="14" t="s">
        <v>107</v>
      </c>
      <c r="E349" s="15">
        <v>9</v>
      </c>
      <c r="F349" s="34"/>
      <c r="G349" s="17" t="e">
        <f>INDEX(學生名單!A:H,MATCH(表格_3[[#This Row],[Student no.]],學生名單!B:B,0),1)</f>
        <v>#N/A</v>
      </c>
      <c r="H349" s="17"/>
    </row>
    <row r="350" spans="1:8">
      <c r="A350" s="12">
        <v>4</v>
      </c>
      <c r="B350" s="13" t="s">
        <v>83</v>
      </c>
      <c r="C350" s="14" t="s">
        <v>82</v>
      </c>
      <c r="D350" s="14" t="s">
        <v>107</v>
      </c>
      <c r="E350" s="15">
        <v>5</v>
      </c>
      <c r="F350" s="33"/>
      <c r="G350" s="16" t="e">
        <f>INDEX(學生名單!A:H,MATCH(表格_3[[#This Row],[Student no.]],學生名單!B:B,0),1)</f>
        <v>#N/A</v>
      </c>
      <c r="H350" s="16"/>
    </row>
    <row r="351" spans="1:8">
      <c r="A351" s="12">
        <v>9</v>
      </c>
      <c r="B351" s="13" t="s">
        <v>85</v>
      </c>
      <c r="C351" s="14" t="s">
        <v>84</v>
      </c>
      <c r="D351" s="14" t="s">
        <v>107</v>
      </c>
      <c r="E351" s="15">
        <v>4</v>
      </c>
      <c r="F351" s="33"/>
      <c r="G351" s="16" t="e">
        <f>INDEX(學生名單!A:H,MATCH(表格_3[[#This Row],[Student no.]],學生名單!B:B,0),1)</f>
        <v>#N/A</v>
      </c>
      <c r="H351" s="16"/>
    </row>
    <row r="352" spans="1:8">
      <c r="A352" s="12">
        <v>6</v>
      </c>
      <c r="B352" s="13" t="s">
        <v>71</v>
      </c>
      <c r="C352" s="14" t="s">
        <v>70</v>
      </c>
      <c r="D352" s="14" t="s">
        <v>107</v>
      </c>
      <c r="E352" s="15">
        <v>6</v>
      </c>
      <c r="F352" s="33"/>
      <c r="G352" s="16" t="e">
        <f>INDEX(學生名單!A:H,MATCH(表格_3[[#This Row],[Student no.]],學生名單!B:B,0),1)</f>
        <v>#N/A</v>
      </c>
      <c r="H352" s="16"/>
    </row>
    <row r="353" spans="1:8">
      <c r="A353" s="12">
        <v>27</v>
      </c>
      <c r="B353" s="13" t="s">
        <v>41</v>
      </c>
      <c r="C353" s="14" t="s">
        <v>40</v>
      </c>
      <c r="D353" s="14" t="s">
        <v>107</v>
      </c>
      <c r="E353" s="19">
        <v>4</v>
      </c>
      <c r="F353" s="36"/>
      <c r="G353" s="22" t="e">
        <f>INDEX(學生名單!A:H,MATCH(表格_3[[#This Row],[Student no.]],學生名單!B:B,0),1)</f>
        <v>#N/A</v>
      </c>
      <c r="H353" s="22"/>
    </row>
    <row r="354" spans="1:8">
      <c r="A354" s="12">
        <v>19</v>
      </c>
      <c r="B354" s="13" t="s">
        <v>59</v>
      </c>
      <c r="C354" s="14" t="s">
        <v>58</v>
      </c>
      <c r="D354" s="14" t="s">
        <v>107</v>
      </c>
      <c r="E354" s="15">
        <v>9</v>
      </c>
      <c r="F354" s="33"/>
      <c r="G354" s="16" t="e">
        <f>INDEX(學生名單!A:H,MATCH(表格_3[[#This Row],[Student no.]],學生名單!B:B,0),1)</f>
        <v>#N/A</v>
      </c>
      <c r="H354" s="16"/>
    </row>
    <row r="355" spans="1:8">
      <c r="A355" s="12">
        <v>29</v>
      </c>
      <c r="B355" s="13" t="s">
        <v>61</v>
      </c>
      <c r="C355" s="14" t="s">
        <v>60</v>
      </c>
      <c r="D355" s="14" t="s">
        <v>107</v>
      </c>
      <c r="E355" s="15">
        <v>4</v>
      </c>
      <c r="F355" s="33"/>
      <c r="G355" s="16" t="e">
        <f>INDEX(學生名單!A:H,MATCH(表格_3[[#This Row],[Student no.]],學生名單!B:B,0),1)</f>
        <v>#N/A</v>
      </c>
      <c r="H355" s="16"/>
    </row>
    <row r="356" spans="1:8">
      <c r="A356" s="12">
        <v>21</v>
      </c>
      <c r="B356" s="13" t="s">
        <v>63</v>
      </c>
      <c r="C356" s="14" t="s">
        <v>62</v>
      </c>
      <c r="D356" s="14" t="s">
        <v>107</v>
      </c>
      <c r="E356" s="15">
        <v>6</v>
      </c>
      <c r="F356" s="33"/>
      <c r="G356" s="16" t="e">
        <f>INDEX(學生名單!A:H,MATCH(表格_3[[#This Row],[Student no.]],學生名單!B:B,0),1)</f>
        <v>#N/A</v>
      </c>
      <c r="H356" s="16"/>
    </row>
    <row r="357" spans="1:8">
      <c r="A357" s="12">
        <v>30</v>
      </c>
      <c r="B357" s="13" t="s">
        <v>35</v>
      </c>
      <c r="C357" s="14" t="s">
        <v>34</v>
      </c>
      <c r="D357" s="14" t="s">
        <v>131</v>
      </c>
      <c r="E357" s="15">
        <v>13</v>
      </c>
      <c r="F357" s="33"/>
      <c r="G357" s="16" t="e">
        <f>INDEX(學生名單!A:H,MATCH(表格_3[[#This Row],[Student no.]],學生名單!B:B,0),1)</f>
        <v>#N/A</v>
      </c>
      <c r="H357" s="16"/>
    </row>
    <row r="358" spans="1:8">
      <c r="A358" s="12">
        <v>30</v>
      </c>
      <c r="B358" s="13" t="s">
        <v>35</v>
      </c>
      <c r="C358" s="14" t="s">
        <v>34</v>
      </c>
      <c r="D358" s="14" t="s">
        <v>131</v>
      </c>
      <c r="E358" s="15">
        <v>14</v>
      </c>
      <c r="F358" s="33"/>
      <c r="G358" s="16" t="e">
        <f>INDEX(學生名單!A:H,MATCH(表格_3[[#This Row],[Student no.]],學生名單!B:B,0),1)</f>
        <v>#N/A</v>
      </c>
      <c r="H358" s="16"/>
    </row>
    <row r="359" spans="1:8">
      <c r="A359" s="12">
        <v>13</v>
      </c>
      <c r="B359" s="13" t="s">
        <v>21</v>
      </c>
      <c r="C359" s="14" t="s">
        <v>20</v>
      </c>
      <c r="D359" s="14" t="s">
        <v>131</v>
      </c>
      <c r="E359" s="15">
        <v>13</v>
      </c>
      <c r="F359" s="33"/>
      <c r="G359" s="16" t="e">
        <f>INDEX(學生名單!A:H,MATCH(表格_3[[#This Row],[Student no.]],學生名單!B:B,0),1)</f>
        <v>#N/A</v>
      </c>
      <c r="H359" s="16"/>
    </row>
    <row r="360" spans="1:8">
      <c r="A360" s="12">
        <v>13</v>
      </c>
      <c r="B360" s="13" t="s">
        <v>21</v>
      </c>
      <c r="C360" s="14" t="s">
        <v>20</v>
      </c>
      <c r="D360" s="14" t="s">
        <v>131</v>
      </c>
      <c r="E360" s="15">
        <v>14</v>
      </c>
      <c r="F360" s="33"/>
      <c r="G360" s="16" t="e">
        <f>INDEX(學生名單!A:H,MATCH(表格_3[[#This Row],[Student no.]],學生名單!B:B,0),1)</f>
        <v>#N/A</v>
      </c>
      <c r="H360" s="16"/>
    </row>
    <row r="361" spans="1:8">
      <c r="A361" s="12">
        <v>28</v>
      </c>
      <c r="B361" s="13" t="s">
        <v>53</v>
      </c>
      <c r="C361" s="14" t="s">
        <v>52</v>
      </c>
      <c r="D361" s="14" t="s">
        <v>131</v>
      </c>
      <c r="E361" s="15">
        <v>13</v>
      </c>
      <c r="F361" s="33"/>
      <c r="G361" s="16" t="e">
        <f>INDEX(學生名單!A:H,MATCH(表格_3[[#This Row],[Student no.]],學生名單!B:B,0),1)</f>
        <v>#N/A</v>
      </c>
      <c r="H361" s="16"/>
    </row>
    <row r="362" spans="1:8">
      <c r="A362" s="12">
        <v>28</v>
      </c>
      <c r="B362" s="13" t="s">
        <v>53</v>
      </c>
      <c r="C362" s="14" t="s">
        <v>52</v>
      </c>
      <c r="D362" s="14" t="s">
        <v>131</v>
      </c>
      <c r="E362" s="15">
        <v>14</v>
      </c>
      <c r="F362" s="33"/>
      <c r="G362" s="16" t="e">
        <f>INDEX(學生名單!A:H,MATCH(表格_3[[#This Row],[Student no.]],學生名單!B:B,0),1)</f>
        <v>#N/A</v>
      </c>
      <c r="H362" s="16"/>
    </row>
    <row r="363" spans="1:8">
      <c r="A363" s="12">
        <v>31</v>
      </c>
      <c r="B363" s="13" t="s">
        <v>19</v>
      </c>
      <c r="C363" s="14" t="s">
        <v>18</v>
      </c>
      <c r="D363" s="14" t="s">
        <v>131</v>
      </c>
      <c r="E363" s="15">
        <v>13</v>
      </c>
      <c r="F363" s="33"/>
      <c r="G363" s="16" t="e">
        <f>INDEX(學生名單!A:H,MATCH(表格_3[[#This Row],[Student no.]],學生名單!B:B,0),1)</f>
        <v>#N/A</v>
      </c>
      <c r="H363" s="16"/>
    </row>
    <row r="364" spans="1:8">
      <c r="A364" s="12">
        <v>31</v>
      </c>
      <c r="B364" s="13" t="s">
        <v>19</v>
      </c>
      <c r="C364" s="14" t="s">
        <v>18</v>
      </c>
      <c r="D364" s="14" t="s">
        <v>131</v>
      </c>
      <c r="E364" s="15">
        <v>14</v>
      </c>
      <c r="F364" s="33"/>
      <c r="G364" s="16" t="e">
        <f>INDEX(學生名單!A:H,MATCH(表格_3[[#This Row],[Student no.]],學生名單!B:B,0),1)</f>
        <v>#N/A</v>
      </c>
      <c r="H364" s="16"/>
    </row>
    <row r="365" spans="1:8">
      <c r="A365" s="12">
        <v>3</v>
      </c>
      <c r="B365" s="13" t="s">
        <v>81</v>
      </c>
      <c r="C365" s="14" t="s">
        <v>80</v>
      </c>
      <c r="D365" s="14" t="s">
        <v>131</v>
      </c>
      <c r="E365" s="15">
        <v>13</v>
      </c>
      <c r="F365" s="33"/>
      <c r="G365" s="16" t="e">
        <f>INDEX(學生名單!A:H,MATCH(表格_3[[#This Row],[Student no.]],學生名單!B:B,0),1)</f>
        <v>#N/A</v>
      </c>
      <c r="H365" s="16"/>
    </row>
    <row r="366" spans="1:8">
      <c r="A366" s="12">
        <v>3</v>
      </c>
      <c r="B366" s="13" t="s">
        <v>81</v>
      </c>
      <c r="C366" s="14" t="s">
        <v>80</v>
      </c>
      <c r="D366" s="14" t="s">
        <v>131</v>
      </c>
      <c r="E366" s="15">
        <v>14</v>
      </c>
      <c r="F366" s="33"/>
      <c r="G366" s="16" t="e">
        <f>INDEX(學生名單!A:H,MATCH(表格_3[[#This Row],[Student no.]],學生名單!B:B,0),1)</f>
        <v>#N/A</v>
      </c>
      <c r="H366" s="16"/>
    </row>
    <row r="367" spans="1:8">
      <c r="A367" s="12">
        <v>10</v>
      </c>
      <c r="B367" s="13" t="s">
        <v>27</v>
      </c>
      <c r="C367" s="14" t="s">
        <v>26</v>
      </c>
      <c r="D367" s="14" t="s">
        <v>131</v>
      </c>
      <c r="E367" s="15">
        <v>13</v>
      </c>
      <c r="F367" s="33"/>
      <c r="G367" s="16" t="e">
        <f>INDEX(學生名單!A:H,MATCH(表格_3[[#This Row],[Student no.]],學生名單!B:B,0),1)</f>
        <v>#N/A</v>
      </c>
      <c r="H367" s="16"/>
    </row>
    <row r="368" spans="1:8">
      <c r="A368" s="12">
        <v>10</v>
      </c>
      <c r="B368" s="13" t="s">
        <v>27</v>
      </c>
      <c r="C368" s="14" t="s">
        <v>26</v>
      </c>
      <c r="D368" s="14" t="s">
        <v>131</v>
      </c>
      <c r="E368" s="15">
        <v>14</v>
      </c>
      <c r="F368" s="33"/>
      <c r="G368" s="16" t="e">
        <f>INDEX(學生名單!A:H,MATCH(表格_3[[#This Row],[Student no.]],學生名單!B:B,0),1)</f>
        <v>#N/A</v>
      </c>
      <c r="H368" s="16"/>
    </row>
    <row r="369" spans="1:8">
      <c r="A369" s="12">
        <v>38</v>
      </c>
      <c r="B369" s="13" t="s">
        <v>55</v>
      </c>
      <c r="C369" s="14" t="s">
        <v>54</v>
      </c>
      <c r="D369" s="14" t="s">
        <v>131</v>
      </c>
      <c r="E369" s="15">
        <v>13</v>
      </c>
      <c r="F369" s="33"/>
      <c r="G369" s="16" t="e">
        <f>INDEX(學生名單!A:H,MATCH(表格_3[[#This Row],[Student no.]],學生名單!B:B,0),1)</f>
        <v>#N/A</v>
      </c>
      <c r="H369" s="16"/>
    </row>
    <row r="370" spans="1:8">
      <c r="A370" s="12">
        <v>38</v>
      </c>
      <c r="B370" s="13" t="s">
        <v>55</v>
      </c>
      <c r="C370" s="14" t="s">
        <v>54</v>
      </c>
      <c r="D370" s="14" t="s">
        <v>131</v>
      </c>
      <c r="E370" s="15">
        <v>14</v>
      </c>
      <c r="F370" s="33"/>
      <c r="G370" s="16" t="e">
        <f>INDEX(學生名單!A:H,MATCH(表格_3[[#This Row],[Student no.]],學生名單!B:B,0),1)</f>
        <v>#N/A</v>
      </c>
      <c r="H370" s="16"/>
    </row>
    <row r="371" spans="1:8">
      <c r="A371" s="12">
        <v>33</v>
      </c>
      <c r="B371" s="13" t="s">
        <v>11</v>
      </c>
      <c r="C371" s="14" t="s">
        <v>10</v>
      </c>
      <c r="D371" s="14" t="s">
        <v>131</v>
      </c>
      <c r="E371" s="15">
        <v>13</v>
      </c>
      <c r="F371" s="33"/>
      <c r="G371" s="16" t="e">
        <f>INDEX(學生名單!A:H,MATCH(表格_3[[#This Row],[Student no.]],學生名單!B:B,0),1)</f>
        <v>#N/A</v>
      </c>
      <c r="H371" s="16"/>
    </row>
    <row r="372" spans="1:8">
      <c r="A372" s="12">
        <v>33</v>
      </c>
      <c r="B372" s="13" t="s">
        <v>11</v>
      </c>
      <c r="C372" s="14" t="s">
        <v>10</v>
      </c>
      <c r="D372" s="14" t="s">
        <v>131</v>
      </c>
      <c r="E372" s="15">
        <v>14</v>
      </c>
      <c r="F372" s="33"/>
      <c r="G372" s="16" t="e">
        <f>INDEX(學生名單!A:H,MATCH(表格_3[[#This Row],[Student no.]],學生名單!B:B,0),1)</f>
        <v>#N/A</v>
      </c>
      <c r="H372" s="16"/>
    </row>
    <row r="373" spans="1:8">
      <c r="A373" s="12">
        <v>5</v>
      </c>
      <c r="B373" s="13" t="s">
        <v>13</v>
      </c>
      <c r="C373" s="14" t="s">
        <v>12</v>
      </c>
      <c r="D373" s="14" t="s">
        <v>131</v>
      </c>
      <c r="E373" s="15">
        <v>13</v>
      </c>
      <c r="F373" s="33"/>
      <c r="G373" s="16" t="e">
        <f>INDEX(學生名單!A:H,MATCH(表格_3[[#This Row],[Student no.]],學生名單!B:B,0),1)</f>
        <v>#N/A</v>
      </c>
      <c r="H373" s="16"/>
    </row>
    <row r="374" spans="1:8">
      <c r="A374" s="12">
        <v>5</v>
      </c>
      <c r="B374" s="13" t="s">
        <v>13</v>
      </c>
      <c r="C374" s="14" t="s">
        <v>12</v>
      </c>
      <c r="D374" s="14" t="s">
        <v>131</v>
      </c>
      <c r="E374" s="15">
        <v>14</v>
      </c>
      <c r="F374" s="33"/>
      <c r="G374" s="16" t="e">
        <f>INDEX(學生名單!A:H,MATCH(表格_3[[#This Row],[Student no.]],學生名單!B:B,0),1)</f>
        <v>#N/A</v>
      </c>
      <c r="H374" s="16"/>
    </row>
    <row r="375" spans="1:8">
      <c r="A375" s="12">
        <v>34</v>
      </c>
      <c r="B375" s="13" t="s">
        <v>29</v>
      </c>
      <c r="C375" s="14" t="s">
        <v>28</v>
      </c>
      <c r="D375" s="14" t="s">
        <v>131</v>
      </c>
      <c r="E375" s="15">
        <v>13</v>
      </c>
      <c r="F375" s="33"/>
      <c r="G375" s="16" t="e">
        <f>INDEX(學生名單!A:H,MATCH(表格_3[[#This Row],[Student no.]],學生名單!B:B,0),1)</f>
        <v>#N/A</v>
      </c>
      <c r="H375" s="16"/>
    </row>
    <row r="376" spans="1:8">
      <c r="A376" s="12">
        <v>34</v>
      </c>
      <c r="B376" s="13" t="s">
        <v>29</v>
      </c>
      <c r="C376" s="14" t="s">
        <v>28</v>
      </c>
      <c r="D376" s="14" t="s">
        <v>131</v>
      </c>
      <c r="E376" s="15">
        <v>14</v>
      </c>
      <c r="F376" s="33"/>
      <c r="G376" s="16" t="e">
        <f>INDEX(學生名單!A:H,MATCH(表格_3[[#This Row],[Student no.]],學生名單!B:B,0),1)</f>
        <v>#N/A</v>
      </c>
      <c r="H376" s="16"/>
    </row>
    <row r="377" spans="1:8">
      <c r="A377" s="12">
        <v>12</v>
      </c>
      <c r="B377" s="13" t="s">
        <v>31</v>
      </c>
      <c r="C377" s="14" t="s">
        <v>30</v>
      </c>
      <c r="D377" s="14" t="s">
        <v>131</v>
      </c>
      <c r="E377" s="15">
        <v>13</v>
      </c>
      <c r="F377" s="33"/>
      <c r="G377" s="16" t="e">
        <f>INDEX(學生名單!A:H,MATCH(表格_3[[#This Row],[Student no.]],學生名單!B:B,0),1)</f>
        <v>#N/A</v>
      </c>
      <c r="H377" s="16"/>
    </row>
    <row r="378" spans="1:8">
      <c r="A378" s="12">
        <v>12</v>
      </c>
      <c r="B378" s="13" t="s">
        <v>31</v>
      </c>
      <c r="C378" s="14" t="s">
        <v>30</v>
      </c>
      <c r="D378" s="14" t="s">
        <v>131</v>
      </c>
      <c r="E378" s="15">
        <v>14</v>
      </c>
      <c r="F378" s="33"/>
      <c r="G378" s="16" t="e">
        <f>INDEX(學生名單!A:H,MATCH(表格_3[[#This Row],[Student no.]],學生名單!B:B,0),1)</f>
        <v>#N/A</v>
      </c>
      <c r="H378" s="16"/>
    </row>
    <row r="379" spans="1:8">
      <c r="A379" s="12">
        <v>11</v>
      </c>
      <c r="B379" s="13" t="s">
        <v>43</v>
      </c>
      <c r="C379" s="14" t="s">
        <v>42</v>
      </c>
      <c r="D379" s="14" t="s">
        <v>131</v>
      </c>
      <c r="E379" s="15">
        <v>13</v>
      </c>
      <c r="F379" s="33"/>
      <c r="G379" s="16" t="e">
        <f>INDEX(學生名單!A:H,MATCH(表格_3[[#This Row],[Student no.]],學生名單!B:B,0),1)</f>
        <v>#N/A</v>
      </c>
      <c r="H379" s="16"/>
    </row>
    <row r="380" spans="1:8">
      <c r="A380" s="12">
        <v>11</v>
      </c>
      <c r="B380" s="13" t="s">
        <v>43</v>
      </c>
      <c r="C380" s="14" t="s">
        <v>42</v>
      </c>
      <c r="D380" s="14" t="s">
        <v>131</v>
      </c>
      <c r="E380" s="15">
        <v>14</v>
      </c>
      <c r="F380" s="33"/>
      <c r="G380" s="16" t="e">
        <f>INDEX(學生名單!A:H,MATCH(表格_3[[#This Row],[Student no.]],學生名單!B:B,0),1)</f>
        <v>#N/A</v>
      </c>
      <c r="H380" s="16"/>
    </row>
    <row r="381" spans="1:8">
      <c r="A381" s="12">
        <v>18</v>
      </c>
      <c r="B381" s="13" t="s">
        <v>45</v>
      </c>
      <c r="C381" s="14" t="s">
        <v>44</v>
      </c>
      <c r="D381" s="14" t="s">
        <v>131</v>
      </c>
      <c r="E381" s="15">
        <v>13</v>
      </c>
      <c r="F381" s="33"/>
      <c r="G381" s="16" t="e">
        <f>INDEX(學生名單!A:H,MATCH(表格_3[[#This Row],[Student no.]],學生名單!B:B,0),1)</f>
        <v>#N/A</v>
      </c>
      <c r="H381" s="16"/>
    </row>
    <row r="382" spans="1:8">
      <c r="A382" s="12">
        <v>18</v>
      </c>
      <c r="B382" s="13" t="s">
        <v>45</v>
      </c>
      <c r="C382" s="14" t="s">
        <v>44</v>
      </c>
      <c r="D382" s="14" t="s">
        <v>131</v>
      </c>
      <c r="E382" s="15">
        <v>14</v>
      </c>
      <c r="F382" s="33"/>
      <c r="G382" s="16" t="e">
        <f>INDEX(學生名單!A:H,MATCH(表格_3[[#This Row],[Student no.]],學生名單!B:B,0),1)</f>
        <v>#N/A</v>
      </c>
      <c r="H382" s="16"/>
    </row>
    <row r="383" spans="1:8">
      <c r="A383" s="12">
        <v>37</v>
      </c>
      <c r="B383" s="13" t="s">
        <v>33</v>
      </c>
      <c r="C383" s="14" t="s">
        <v>32</v>
      </c>
      <c r="D383" s="14" t="s">
        <v>131</v>
      </c>
      <c r="E383" s="15">
        <v>13</v>
      </c>
      <c r="F383" s="33"/>
      <c r="G383" s="16" t="e">
        <f>INDEX(學生名單!A:H,MATCH(表格_3[[#This Row],[Student no.]],學生名單!B:B,0),1)</f>
        <v>#N/A</v>
      </c>
      <c r="H383" s="16"/>
    </row>
    <row r="384" spans="1:8">
      <c r="A384" s="12">
        <v>37</v>
      </c>
      <c r="B384" s="13" t="s">
        <v>33</v>
      </c>
      <c r="C384" s="14" t="s">
        <v>32</v>
      </c>
      <c r="D384" s="14" t="s">
        <v>131</v>
      </c>
      <c r="E384" s="15">
        <v>14</v>
      </c>
      <c r="F384" s="33"/>
      <c r="G384" s="16" t="e">
        <f>INDEX(學生名單!A:H,MATCH(表格_3[[#This Row],[Student no.]],學生名單!B:B,0),1)</f>
        <v>#N/A</v>
      </c>
      <c r="H384" s="16"/>
    </row>
    <row r="385" spans="1:8">
      <c r="A385" s="12">
        <v>25</v>
      </c>
      <c r="B385" s="13" t="s">
        <v>51</v>
      </c>
      <c r="C385" s="14" t="s">
        <v>50</v>
      </c>
      <c r="D385" s="14" t="s">
        <v>131</v>
      </c>
      <c r="E385" s="15">
        <v>13</v>
      </c>
      <c r="F385" s="33"/>
      <c r="G385" s="16" t="e">
        <f>INDEX(學生名單!A:H,MATCH(表格_3[[#This Row],[Student no.]],學生名單!B:B,0),1)</f>
        <v>#N/A</v>
      </c>
      <c r="H385" s="16"/>
    </row>
    <row r="386" spans="1:8">
      <c r="A386" s="12">
        <v>25</v>
      </c>
      <c r="B386" s="13" t="s">
        <v>51</v>
      </c>
      <c r="C386" s="14" t="s">
        <v>50</v>
      </c>
      <c r="D386" s="14" t="s">
        <v>131</v>
      </c>
      <c r="E386" s="15">
        <v>14</v>
      </c>
      <c r="F386" s="33"/>
      <c r="G386" s="16" t="e">
        <f>INDEX(學生名單!A:H,MATCH(表格_3[[#This Row],[Student no.]],學生名單!B:B,0),1)</f>
        <v>#N/A</v>
      </c>
      <c r="H386" s="16"/>
    </row>
    <row r="387" spans="1:8">
      <c r="A387" s="12">
        <v>24</v>
      </c>
      <c r="B387" s="13" t="s">
        <v>25</v>
      </c>
      <c r="C387" s="14" t="s">
        <v>24</v>
      </c>
      <c r="D387" s="14" t="s">
        <v>131</v>
      </c>
      <c r="E387" s="15">
        <v>13</v>
      </c>
      <c r="F387" s="33"/>
      <c r="G387" s="16" t="e">
        <f>INDEX(學生名單!A:H,MATCH(表格_3[[#This Row],[Student no.]],學生名單!B:B,0),1)</f>
        <v>#N/A</v>
      </c>
      <c r="H387" s="16"/>
    </row>
    <row r="388" spans="1:8">
      <c r="A388" s="12">
        <v>24</v>
      </c>
      <c r="B388" s="13" t="s">
        <v>25</v>
      </c>
      <c r="C388" s="14" t="s">
        <v>24</v>
      </c>
      <c r="D388" s="14" t="s">
        <v>131</v>
      </c>
      <c r="E388" s="15">
        <v>14</v>
      </c>
      <c r="F388" s="33"/>
      <c r="G388" s="16" t="e">
        <f>INDEX(學生名單!A:H,MATCH(表格_3[[#This Row],[Student no.]],學生名單!B:B,0),1)</f>
        <v>#N/A</v>
      </c>
      <c r="H388" s="16"/>
    </row>
    <row r="389" spans="1:8">
      <c r="A389" s="12">
        <v>14</v>
      </c>
      <c r="B389" s="13" t="s">
        <v>67</v>
      </c>
      <c r="C389" s="14" t="s">
        <v>66</v>
      </c>
      <c r="D389" s="14" t="s">
        <v>131</v>
      </c>
      <c r="E389" s="15">
        <v>13</v>
      </c>
      <c r="F389" s="33"/>
      <c r="G389" s="16" t="e">
        <f>INDEX(學生名單!A:H,MATCH(表格_3[[#This Row],[Student no.]],學生名單!B:B,0),1)</f>
        <v>#N/A</v>
      </c>
      <c r="H389" s="16"/>
    </row>
    <row r="390" spans="1:8">
      <c r="A390" s="12">
        <v>14</v>
      </c>
      <c r="B390" s="13" t="s">
        <v>67</v>
      </c>
      <c r="C390" s="14" t="s">
        <v>66</v>
      </c>
      <c r="D390" s="14" t="s">
        <v>131</v>
      </c>
      <c r="E390" s="15">
        <v>14</v>
      </c>
      <c r="F390" s="33"/>
      <c r="G390" s="16" t="e">
        <f>INDEX(學生名單!A:H,MATCH(表格_3[[#This Row],[Student no.]],學生名單!B:B,0),1)</f>
        <v>#N/A</v>
      </c>
      <c r="H390" s="16"/>
    </row>
    <row r="391" spans="1:8">
      <c r="A391" s="12">
        <v>36</v>
      </c>
      <c r="B391" s="13" t="s">
        <v>15</v>
      </c>
      <c r="C391" s="14" t="s">
        <v>14</v>
      </c>
      <c r="D391" s="14" t="s">
        <v>131</v>
      </c>
      <c r="E391" s="15">
        <v>13</v>
      </c>
      <c r="F391" s="33"/>
      <c r="G391" s="16" t="e">
        <f>INDEX(學生名單!A:H,MATCH(表格_3[[#This Row],[Student no.]],學生名單!B:B,0),1)</f>
        <v>#N/A</v>
      </c>
      <c r="H391" s="16"/>
    </row>
    <row r="392" spans="1:8">
      <c r="A392" s="12">
        <v>36</v>
      </c>
      <c r="B392" s="13" t="s">
        <v>15</v>
      </c>
      <c r="C392" s="14" t="s">
        <v>14</v>
      </c>
      <c r="D392" s="14" t="s">
        <v>131</v>
      </c>
      <c r="E392" s="15">
        <v>14</v>
      </c>
      <c r="F392" s="33"/>
      <c r="G392" s="16" t="e">
        <f>INDEX(學生名單!A:H,MATCH(表格_3[[#This Row],[Student no.]],學生名單!B:B,0),1)</f>
        <v>#N/A</v>
      </c>
      <c r="H392" s="16"/>
    </row>
    <row r="393" spans="1:8">
      <c r="A393" s="12">
        <v>22</v>
      </c>
      <c r="B393" s="13" t="s">
        <v>65</v>
      </c>
      <c r="C393" s="14" t="s">
        <v>64</v>
      </c>
      <c r="D393" s="14" t="s">
        <v>131</v>
      </c>
      <c r="E393" s="15">
        <v>13</v>
      </c>
      <c r="F393" s="33"/>
      <c r="G393" s="16" t="e">
        <f>INDEX(學生名單!A:H,MATCH(表格_3[[#This Row],[Student no.]],學生名單!B:B,0),1)</f>
        <v>#N/A</v>
      </c>
      <c r="H393" s="16"/>
    </row>
    <row r="394" spans="1:8">
      <c r="A394" s="12">
        <v>22</v>
      </c>
      <c r="B394" s="13" t="s">
        <v>65</v>
      </c>
      <c r="C394" s="14" t="s">
        <v>64</v>
      </c>
      <c r="D394" s="14" t="s">
        <v>131</v>
      </c>
      <c r="E394" s="15">
        <v>14</v>
      </c>
      <c r="F394" s="33"/>
      <c r="G394" s="16" t="e">
        <f>INDEX(學生名單!A:H,MATCH(表格_3[[#This Row],[Student no.]],學生名單!B:B,0),1)</f>
        <v>#N/A</v>
      </c>
      <c r="H394" s="16"/>
    </row>
    <row r="395" spans="1:8">
      <c r="A395" s="12">
        <v>2</v>
      </c>
      <c r="B395" s="13" t="s">
        <v>73</v>
      </c>
      <c r="C395" s="14" t="s">
        <v>72</v>
      </c>
      <c r="D395" s="14" t="s">
        <v>131</v>
      </c>
      <c r="E395" s="15">
        <v>13</v>
      </c>
      <c r="F395" s="33"/>
      <c r="G395" s="16" t="e">
        <f>INDEX(學生名單!A:H,MATCH(表格_3[[#This Row],[Student no.]],學生名單!B:B,0),1)</f>
        <v>#N/A</v>
      </c>
      <c r="H395" s="16"/>
    </row>
    <row r="396" spans="1:8">
      <c r="A396" s="12">
        <v>2</v>
      </c>
      <c r="B396" s="13" t="s">
        <v>73</v>
      </c>
      <c r="C396" s="14" t="s">
        <v>72</v>
      </c>
      <c r="D396" s="14" t="s">
        <v>131</v>
      </c>
      <c r="E396" s="15">
        <v>14</v>
      </c>
      <c r="F396" s="33"/>
      <c r="G396" s="16" t="e">
        <f>INDEX(學生名單!A:H,MATCH(表格_3[[#This Row],[Student no.]],學生名單!B:B,0),1)</f>
        <v>#N/A</v>
      </c>
      <c r="H396" s="16"/>
    </row>
    <row r="397" spans="1:8">
      <c r="A397" s="12">
        <v>17</v>
      </c>
      <c r="B397" s="13" t="s">
        <v>69</v>
      </c>
      <c r="C397" s="14" t="s">
        <v>68</v>
      </c>
      <c r="D397" s="14" t="s">
        <v>131</v>
      </c>
      <c r="E397" s="15">
        <v>13</v>
      </c>
      <c r="F397" s="33"/>
      <c r="G397" s="16" t="e">
        <f>INDEX(學生名單!A:H,MATCH(表格_3[[#This Row],[Student no.]],學生名單!B:B,0),1)</f>
        <v>#N/A</v>
      </c>
      <c r="H397" s="16"/>
    </row>
    <row r="398" spans="1:8">
      <c r="A398" s="12">
        <v>17</v>
      </c>
      <c r="B398" s="13" t="s">
        <v>69</v>
      </c>
      <c r="C398" s="14" t="s">
        <v>68</v>
      </c>
      <c r="D398" s="14" t="s">
        <v>131</v>
      </c>
      <c r="E398" s="15">
        <v>14</v>
      </c>
      <c r="F398" s="33"/>
      <c r="G398" s="16" t="e">
        <f>INDEX(學生名單!A:H,MATCH(表格_3[[#This Row],[Student no.]],學生名單!B:B,0),1)</f>
        <v>#N/A</v>
      </c>
      <c r="H398" s="16"/>
    </row>
    <row r="399" spans="1:8">
      <c r="A399" s="12">
        <v>15</v>
      </c>
      <c r="B399" s="13" t="s">
        <v>75</v>
      </c>
      <c r="C399" s="14" t="s">
        <v>74</v>
      </c>
      <c r="D399" s="14" t="s">
        <v>131</v>
      </c>
      <c r="E399" s="15">
        <v>13</v>
      </c>
      <c r="F399" s="33"/>
      <c r="G399" s="16" t="e">
        <f>INDEX(學生名單!A:H,MATCH(表格_3[[#This Row],[Student no.]],學生名單!B:B,0),1)</f>
        <v>#N/A</v>
      </c>
      <c r="H399" s="16"/>
    </row>
    <row r="400" spans="1:8">
      <c r="A400" s="12">
        <v>15</v>
      </c>
      <c r="B400" s="13" t="s">
        <v>75</v>
      </c>
      <c r="C400" s="14" t="s">
        <v>74</v>
      </c>
      <c r="D400" s="14" t="s">
        <v>131</v>
      </c>
      <c r="E400" s="15">
        <v>14</v>
      </c>
      <c r="F400" s="33"/>
      <c r="G400" s="16" t="e">
        <f>INDEX(學生名單!A:H,MATCH(表格_3[[#This Row],[Student no.]],學生名單!B:B,0),1)</f>
        <v>#N/A</v>
      </c>
      <c r="H400" s="16"/>
    </row>
    <row r="401" spans="1:8">
      <c r="A401" s="12">
        <v>20</v>
      </c>
      <c r="B401" s="13" t="s">
        <v>57</v>
      </c>
      <c r="C401" s="14" t="s">
        <v>56</v>
      </c>
      <c r="D401" s="14" t="s">
        <v>131</v>
      </c>
      <c r="E401" s="15">
        <v>13</v>
      </c>
      <c r="F401" s="33"/>
      <c r="G401" s="16" t="e">
        <f>INDEX(學生名單!A:H,MATCH(表格_3[[#This Row],[Student no.]],學生名單!B:B,0),1)</f>
        <v>#N/A</v>
      </c>
      <c r="H401" s="16"/>
    </row>
    <row r="402" spans="1:8">
      <c r="A402" s="12">
        <v>20</v>
      </c>
      <c r="B402" s="13" t="s">
        <v>57</v>
      </c>
      <c r="C402" s="14" t="s">
        <v>56</v>
      </c>
      <c r="D402" s="14" t="s">
        <v>131</v>
      </c>
      <c r="E402" s="15">
        <v>14</v>
      </c>
      <c r="F402" s="33"/>
      <c r="G402" s="16" t="e">
        <f>INDEX(學生名單!A:H,MATCH(表格_3[[#This Row],[Student no.]],學生名單!B:B,0),1)</f>
        <v>#N/A</v>
      </c>
      <c r="H402" s="16"/>
    </row>
    <row r="403" spans="1:8">
      <c r="A403" s="12">
        <v>16</v>
      </c>
      <c r="B403" s="13" t="s">
        <v>23</v>
      </c>
      <c r="C403" s="14" t="s">
        <v>22</v>
      </c>
      <c r="D403" s="14" t="s">
        <v>131</v>
      </c>
      <c r="E403" s="15">
        <v>13</v>
      </c>
      <c r="F403" s="33"/>
      <c r="G403" s="16" t="e">
        <f>INDEX(學生名單!A:H,MATCH(表格_3[[#This Row],[Student no.]],學生名單!B:B,0),1)</f>
        <v>#N/A</v>
      </c>
      <c r="H403" s="16"/>
    </row>
    <row r="404" spans="1:8">
      <c r="A404" s="12">
        <v>16</v>
      </c>
      <c r="B404" s="13" t="s">
        <v>23</v>
      </c>
      <c r="C404" s="14" t="s">
        <v>22</v>
      </c>
      <c r="D404" s="14" t="s">
        <v>131</v>
      </c>
      <c r="E404" s="15">
        <v>14</v>
      </c>
      <c r="F404" s="33"/>
      <c r="G404" s="16" t="e">
        <f>INDEX(學生名單!A:H,MATCH(表格_3[[#This Row],[Student no.]],學生名單!B:B,0),1)</f>
        <v>#N/A</v>
      </c>
      <c r="H404" s="16"/>
    </row>
    <row r="405" spans="1:8">
      <c r="A405" s="12">
        <v>35</v>
      </c>
      <c r="B405" s="13" t="s">
        <v>77</v>
      </c>
      <c r="C405" s="14" t="s">
        <v>76</v>
      </c>
      <c r="D405" s="14" t="s">
        <v>131</v>
      </c>
      <c r="E405" s="15">
        <v>13</v>
      </c>
      <c r="F405" s="33"/>
      <c r="G405" s="16" t="e">
        <f>INDEX(學生名單!A:H,MATCH(表格_3[[#This Row],[Student no.]],學生名單!B:B,0),1)</f>
        <v>#N/A</v>
      </c>
      <c r="H405" s="16"/>
    </row>
    <row r="406" spans="1:8">
      <c r="A406" s="12">
        <v>35</v>
      </c>
      <c r="B406" s="13" t="s">
        <v>77</v>
      </c>
      <c r="C406" s="14" t="s">
        <v>76</v>
      </c>
      <c r="D406" s="14" t="s">
        <v>131</v>
      </c>
      <c r="E406" s="15">
        <v>14</v>
      </c>
      <c r="F406" s="33"/>
      <c r="G406" s="16" t="e">
        <f>INDEX(學生名單!A:H,MATCH(表格_3[[#This Row],[Student no.]],學生名單!B:B,0),1)</f>
        <v>#N/A</v>
      </c>
      <c r="H406" s="16"/>
    </row>
    <row r="407" spans="1:8">
      <c r="A407" s="12">
        <v>7</v>
      </c>
      <c r="B407" s="13" t="s">
        <v>47</v>
      </c>
      <c r="C407" s="14" t="s">
        <v>46</v>
      </c>
      <c r="D407" s="14" t="s">
        <v>131</v>
      </c>
      <c r="E407" s="15">
        <v>13</v>
      </c>
      <c r="F407" s="33"/>
      <c r="G407" s="16" t="e">
        <f>INDEX(學生名單!A:H,MATCH(表格_3[[#This Row],[Student no.]],學生名單!B:B,0),1)</f>
        <v>#N/A</v>
      </c>
      <c r="H407" s="16"/>
    </row>
    <row r="408" spans="1:8">
      <c r="A408" s="12">
        <v>7</v>
      </c>
      <c r="B408" s="13" t="s">
        <v>47</v>
      </c>
      <c r="C408" s="14" t="s">
        <v>46</v>
      </c>
      <c r="D408" s="14" t="s">
        <v>131</v>
      </c>
      <c r="E408" s="15">
        <v>14</v>
      </c>
      <c r="F408" s="33"/>
      <c r="G408" s="16" t="e">
        <f>INDEX(學生名單!A:H,MATCH(表格_3[[#This Row],[Student no.]],學生名單!B:B,0),1)</f>
        <v>#N/A</v>
      </c>
      <c r="H408" s="16"/>
    </row>
    <row r="409" spans="1:8">
      <c r="A409" s="12">
        <v>4</v>
      </c>
      <c r="B409" s="13" t="s">
        <v>83</v>
      </c>
      <c r="C409" s="14" t="s">
        <v>82</v>
      </c>
      <c r="D409" s="14" t="s">
        <v>131</v>
      </c>
      <c r="E409" s="15">
        <v>13</v>
      </c>
      <c r="F409" s="33"/>
      <c r="G409" s="16" t="e">
        <f>INDEX(學生名單!A:H,MATCH(表格_3[[#This Row],[Student no.]],學生名單!B:B,0),1)</f>
        <v>#N/A</v>
      </c>
      <c r="H409" s="16"/>
    </row>
    <row r="410" spans="1:8">
      <c r="A410" s="12">
        <v>4</v>
      </c>
      <c r="B410" s="13" t="s">
        <v>83</v>
      </c>
      <c r="C410" s="14" t="s">
        <v>82</v>
      </c>
      <c r="D410" s="14" t="s">
        <v>131</v>
      </c>
      <c r="E410" s="15">
        <v>14</v>
      </c>
      <c r="F410" s="33"/>
      <c r="G410" s="16" t="e">
        <f>INDEX(學生名單!A:H,MATCH(表格_3[[#This Row],[Student no.]],學生名單!B:B,0),1)</f>
        <v>#N/A</v>
      </c>
      <c r="H410" s="16"/>
    </row>
    <row r="411" spans="1:8">
      <c r="A411" s="12">
        <v>9</v>
      </c>
      <c r="B411" s="13" t="s">
        <v>85</v>
      </c>
      <c r="C411" s="14" t="s">
        <v>84</v>
      </c>
      <c r="D411" s="14" t="s">
        <v>131</v>
      </c>
      <c r="E411" s="15">
        <v>13</v>
      </c>
      <c r="F411" s="33"/>
      <c r="G411" s="16" t="e">
        <f>INDEX(學生名單!A:H,MATCH(表格_3[[#This Row],[Student no.]],學生名單!B:B,0),1)</f>
        <v>#N/A</v>
      </c>
      <c r="H411" s="16"/>
    </row>
    <row r="412" spans="1:8">
      <c r="A412" s="12">
        <v>9</v>
      </c>
      <c r="B412" s="13" t="s">
        <v>85</v>
      </c>
      <c r="C412" s="14" t="s">
        <v>84</v>
      </c>
      <c r="D412" s="14" t="s">
        <v>131</v>
      </c>
      <c r="E412" s="15">
        <v>14</v>
      </c>
      <c r="F412" s="33"/>
      <c r="G412" s="16" t="e">
        <f>INDEX(學生名單!A:H,MATCH(表格_3[[#This Row],[Student no.]],學生名單!B:B,0),1)</f>
        <v>#N/A</v>
      </c>
      <c r="H412" s="16"/>
    </row>
    <row r="413" spans="1:8">
      <c r="A413" s="12">
        <v>23</v>
      </c>
      <c r="B413" s="13" t="s">
        <v>37</v>
      </c>
      <c r="C413" s="14" t="s">
        <v>36</v>
      </c>
      <c r="D413" s="14" t="s">
        <v>131</v>
      </c>
      <c r="E413" s="15">
        <v>13</v>
      </c>
      <c r="F413" s="33"/>
      <c r="G413" s="16" t="e">
        <f>INDEX(學生名單!A:H,MATCH(表格_3[[#This Row],[Student no.]],學生名單!B:B,0),1)</f>
        <v>#N/A</v>
      </c>
      <c r="H413" s="16"/>
    </row>
    <row r="414" spans="1:8">
      <c r="A414" s="12">
        <v>23</v>
      </c>
      <c r="B414" s="13" t="s">
        <v>37</v>
      </c>
      <c r="C414" s="14" t="s">
        <v>36</v>
      </c>
      <c r="D414" s="14" t="s">
        <v>131</v>
      </c>
      <c r="E414" s="15">
        <v>14</v>
      </c>
      <c r="F414" s="33"/>
      <c r="G414" s="16" t="e">
        <f>INDEX(學生名單!A:H,MATCH(表格_3[[#This Row],[Student no.]],學生名單!B:B,0),1)</f>
        <v>#N/A</v>
      </c>
      <c r="H414" s="16"/>
    </row>
    <row r="415" spans="1:8">
      <c r="A415" s="12">
        <v>32</v>
      </c>
      <c r="B415" s="13" t="s">
        <v>39</v>
      </c>
      <c r="C415" s="14" t="s">
        <v>38</v>
      </c>
      <c r="D415" s="14" t="s">
        <v>131</v>
      </c>
      <c r="E415" s="15">
        <v>13</v>
      </c>
      <c r="F415" s="33"/>
      <c r="G415" s="16" t="e">
        <f>INDEX(學生名單!A:H,MATCH(表格_3[[#This Row],[Student no.]],學生名單!B:B,0),1)</f>
        <v>#N/A</v>
      </c>
      <c r="H415" s="16"/>
    </row>
    <row r="416" spans="1:8">
      <c r="A416" s="12">
        <v>32</v>
      </c>
      <c r="B416" s="13" t="s">
        <v>39</v>
      </c>
      <c r="C416" s="14" t="s">
        <v>38</v>
      </c>
      <c r="D416" s="14" t="s">
        <v>131</v>
      </c>
      <c r="E416" s="15">
        <v>14</v>
      </c>
      <c r="F416" s="33"/>
      <c r="G416" s="16" t="e">
        <f>INDEX(學生名單!A:H,MATCH(表格_3[[#This Row],[Student no.]],學生名單!B:B,0),1)</f>
        <v>#N/A</v>
      </c>
      <c r="H416" s="16"/>
    </row>
    <row r="417" spans="1:8">
      <c r="A417" s="12">
        <v>1</v>
      </c>
      <c r="B417" s="13" t="s">
        <v>79</v>
      </c>
      <c r="C417" s="14" t="s">
        <v>78</v>
      </c>
      <c r="D417" s="14" t="s">
        <v>131</v>
      </c>
      <c r="E417" s="15">
        <v>13</v>
      </c>
      <c r="F417" s="33"/>
      <c r="G417" s="16" t="e">
        <f>INDEX(學生名單!A:H,MATCH(表格_3[[#This Row],[Student no.]],學生名單!B:B,0),1)</f>
        <v>#N/A</v>
      </c>
      <c r="H417" s="16"/>
    </row>
    <row r="418" spans="1:8">
      <c r="A418" s="12">
        <v>1</v>
      </c>
      <c r="B418" s="13" t="s">
        <v>79</v>
      </c>
      <c r="C418" s="14" t="s">
        <v>78</v>
      </c>
      <c r="D418" s="14" t="s">
        <v>131</v>
      </c>
      <c r="E418" s="15">
        <v>14</v>
      </c>
      <c r="F418" s="33"/>
      <c r="G418" s="16" t="e">
        <f>INDEX(學生名單!A:H,MATCH(表格_3[[#This Row],[Student no.]],學生名單!B:B,0),1)</f>
        <v>#N/A</v>
      </c>
      <c r="H418" s="16"/>
    </row>
    <row r="419" spans="1:8">
      <c r="A419" s="12">
        <v>6</v>
      </c>
      <c r="B419" s="13" t="s">
        <v>71</v>
      </c>
      <c r="C419" s="14" t="s">
        <v>70</v>
      </c>
      <c r="D419" s="14" t="s">
        <v>131</v>
      </c>
      <c r="E419" s="15">
        <v>13</v>
      </c>
      <c r="F419" s="33"/>
      <c r="G419" s="16" t="e">
        <f>INDEX(學生名單!A:H,MATCH(表格_3[[#This Row],[Student no.]],學生名單!B:B,0),1)</f>
        <v>#N/A</v>
      </c>
      <c r="H419" s="16"/>
    </row>
    <row r="420" spans="1:8">
      <c r="A420" s="12">
        <v>6</v>
      </c>
      <c r="B420" s="13" t="s">
        <v>71</v>
      </c>
      <c r="C420" s="14" t="s">
        <v>70</v>
      </c>
      <c r="D420" s="14" t="s">
        <v>131</v>
      </c>
      <c r="E420" s="15">
        <v>14</v>
      </c>
      <c r="F420" s="33"/>
      <c r="G420" s="16" t="e">
        <f>INDEX(學生名單!A:H,MATCH(表格_3[[#This Row],[Student no.]],學生名單!B:B,0),1)</f>
        <v>#N/A</v>
      </c>
      <c r="H420" s="16"/>
    </row>
    <row r="421" spans="1:8">
      <c r="A421" s="12">
        <v>26</v>
      </c>
      <c r="B421" s="13" t="s">
        <v>49</v>
      </c>
      <c r="C421" s="14" t="s">
        <v>48</v>
      </c>
      <c r="D421" s="14" t="s">
        <v>131</v>
      </c>
      <c r="E421" s="15">
        <v>13</v>
      </c>
      <c r="F421" s="33"/>
      <c r="G421" s="16" t="e">
        <f>INDEX(學生名單!A:H,MATCH(表格_3[[#This Row],[Student no.]],學生名單!B:B,0),1)</f>
        <v>#N/A</v>
      </c>
      <c r="H421" s="16"/>
    </row>
    <row r="422" spans="1:8">
      <c r="A422" s="12">
        <v>26</v>
      </c>
      <c r="B422" s="13" t="s">
        <v>49</v>
      </c>
      <c r="C422" s="14" t="s">
        <v>48</v>
      </c>
      <c r="D422" s="14" t="s">
        <v>131</v>
      </c>
      <c r="E422" s="15">
        <v>14</v>
      </c>
      <c r="F422" s="33"/>
      <c r="G422" s="16" t="e">
        <f>INDEX(學生名單!A:H,MATCH(表格_3[[#This Row],[Student no.]],學生名單!B:B,0),1)</f>
        <v>#N/A</v>
      </c>
      <c r="H422" s="16"/>
    </row>
    <row r="423" spans="1:8">
      <c r="A423" s="12">
        <v>27</v>
      </c>
      <c r="B423" s="13" t="s">
        <v>41</v>
      </c>
      <c r="C423" s="14" t="s">
        <v>40</v>
      </c>
      <c r="D423" s="14" t="s">
        <v>131</v>
      </c>
      <c r="E423" s="15">
        <v>13</v>
      </c>
      <c r="F423" s="33"/>
      <c r="G423" s="16" t="e">
        <f>INDEX(學生名單!A:H,MATCH(表格_3[[#This Row],[Student no.]],學生名單!B:B,0),1)</f>
        <v>#N/A</v>
      </c>
      <c r="H423" s="16"/>
    </row>
    <row r="424" spans="1:8">
      <c r="A424" s="12">
        <v>27</v>
      </c>
      <c r="B424" s="13" t="s">
        <v>41</v>
      </c>
      <c r="C424" s="14" t="s">
        <v>40</v>
      </c>
      <c r="D424" s="14" t="s">
        <v>131</v>
      </c>
      <c r="E424" s="15">
        <v>14</v>
      </c>
      <c r="F424" s="33"/>
      <c r="G424" s="16" t="e">
        <f>INDEX(學生名單!A:H,MATCH(表格_3[[#This Row],[Student no.]],學生名單!B:B,0),1)</f>
        <v>#N/A</v>
      </c>
      <c r="H424" s="16"/>
    </row>
    <row r="425" spans="1:8">
      <c r="A425" s="12">
        <v>19</v>
      </c>
      <c r="B425" s="13" t="s">
        <v>59</v>
      </c>
      <c r="C425" s="14" t="s">
        <v>58</v>
      </c>
      <c r="D425" s="14" t="s">
        <v>131</v>
      </c>
      <c r="E425" s="15">
        <v>13</v>
      </c>
      <c r="F425" s="33"/>
      <c r="G425" s="16" t="e">
        <f>INDEX(學生名單!A:H,MATCH(表格_3[[#This Row],[Student no.]],學生名單!B:B,0),1)</f>
        <v>#N/A</v>
      </c>
      <c r="H425" s="16"/>
    </row>
    <row r="426" spans="1:8">
      <c r="A426" s="12">
        <v>19</v>
      </c>
      <c r="B426" s="13" t="s">
        <v>59</v>
      </c>
      <c r="C426" s="14" t="s">
        <v>58</v>
      </c>
      <c r="D426" s="14" t="s">
        <v>131</v>
      </c>
      <c r="E426" s="15">
        <v>14</v>
      </c>
      <c r="F426" s="33"/>
      <c r="G426" s="16" t="e">
        <f>INDEX(學生名單!A:H,MATCH(表格_3[[#This Row],[Student no.]],學生名單!B:B,0),1)</f>
        <v>#N/A</v>
      </c>
      <c r="H426" s="16"/>
    </row>
    <row r="427" spans="1:8">
      <c r="A427" s="12">
        <v>29</v>
      </c>
      <c r="B427" s="13" t="s">
        <v>61</v>
      </c>
      <c r="C427" s="14" t="s">
        <v>60</v>
      </c>
      <c r="D427" s="14" t="s">
        <v>131</v>
      </c>
      <c r="E427" s="15">
        <v>13</v>
      </c>
      <c r="F427" s="33"/>
      <c r="G427" s="16" t="e">
        <f>INDEX(學生名單!A:H,MATCH(表格_3[[#This Row],[Student no.]],學生名單!B:B,0),1)</f>
        <v>#N/A</v>
      </c>
      <c r="H427" s="16"/>
    </row>
    <row r="428" spans="1:8">
      <c r="A428" s="12">
        <v>29</v>
      </c>
      <c r="B428" s="13" t="s">
        <v>61</v>
      </c>
      <c r="C428" s="14" t="s">
        <v>60</v>
      </c>
      <c r="D428" s="14" t="s">
        <v>131</v>
      </c>
      <c r="E428" s="15">
        <v>14</v>
      </c>
      <c r="F428" s="33"/>
      <c r="G428" s="16" t="e">
        <f>INDEX(學生名單!A:H,MATCH(表格_3[[#This Row],[Student no.]],學生名單!B:B,0),1)</f>
        <v>#N/A</v>
      </c>
      <c r="H428" s="16"/>
    </row>
    <row r="429" spans="1:8">
      <c r="A429" s="12">
        <v>21</v>
      </c>
      <c r="B429" s="13" t="s">
        <v>63</v>
      </c>
      <c r="C429" s="14" t="s">
        <v>62</v>
      </c>
      <c r="D429" s="14" t="s">
        <v>131</v>
      </c>
      <c r="E429" s="15">
        <v>13</v>
      </c>
      <c r="F429" s="33"/>
      <c r="G429" s="16" t="e">
        <f>INDEX(學生名單!A:H,MATCH(表格_3[[#This Row],[Student no.]],學生名單!B:B,0),1)</f>
        <v>#N/A</v>
      </c>
      <c r="H429" s="16"/>
    </row>
    <row r="430" spans="1:8">
      <c r="A430" s="12">
        <v>21</v>
      </c>
      <c r="B430" s="13" t="s">
        <v>63</v>
      </c>
      <c r="C430" s="14" t="s">
        <v>62</v>
      </c>
      <c r="D430" s="14" t="s">
        <v>131</v>
      </c>
      <c r="E430" s="15">
        <v>14</v>
      </c>
      <c r="F430" s="33"/>
      <c r="G430" s="16" t="e">
        <f>INDEX(學生名單!A:H,MATCH(表格_3[[#This Row],[Student no.]],學生名單!B:B,0),1)</f>
        <v>#N/A</v>
      </c>
      <c r="H430" s="16"/>
    </row>
    <row r="431" spans="1:8">
      <c r="A431" s="12">
        <v>8</v>
      </c>
      <c r="B431" s="13" t="s">
        <v>17</v>
      </c>
      <c r="C431" s="14" t="s">
        <v>16</v>
      </c>
      <c r="D431" s="14" t="s">
        <v>131</v>
      </c>
      <c r="E431" s="15">
        <v>13</v>
      </c>
      <c r="F431" s="33"/>
      <c r="G431" s="16" t="e">
        <f>INDEX(學生名單!A:H,MATCH(表格_3[[#This Row],[Student no.]],學生名單!B:B,0),1)</f>
        <v>#N/A</v>
      </c>
      <c r="H431" s="16"/>
    </row>
    <row r="432" spans="1:8">
      <c r="A432" s="12">
        <v>8</v>
      </c>
      <c r="B432" s="13" t="s">
        <v>17</v>
      </c>
      <c r="C432" s="14" t="s">
        <v>16</v>
      </c>
      <c r="D432" s="14" t="s">
        <v>131</v>
      </c>
      <c r="E432" s="15">
        <v>14</v>
      </c>
      <c r="F432" s="33"/>
      <c r="G432" s="16" t="e">
        <f>INDEX(學生名單!A:H,MATCH(表格_3[[#This Row],[Student no.]],學生名單!B:B,0),1)</f>
        <v>#N/A</v>
      </c>
      <c r="H432" s="16"/>
    </row>
    <row r="433" spans="1:8">
      <c r="A433" s="12">
        <v>28</v>
      </c>
      <c r="B433" s="13" t="s">
        <v>53</v>
      </c>
      <c r="C433" s="14" t="s">
        <v>52</v>
      </c>
      <c r="D433" s="14" t="s">
        <v>102</v>
      </c>
      <c r="E433" s="15">
        <v>3</v>
      </c>
      <c r="F433" s="33"/>
      <c r="G433" s="16" t="e">
        <f>INDEX(學生名單!A:H,MATCH(表格_3[[#This Row],[Student no.]],學生名單!B:B,0),1)</f>
        <v>#N/A</v>
      </c>
      <c r="H433" s="16"/>
    </row>
    <row r="434" spans="1:8">
      <c r="A434" s="12">
        <v>3</v>
      </c>
      <c r="B434" s="13" t="s">
        <v>81</v>
      </c>
      <c r="C434" s="14" t="s">
        <v>80</v>
      </c>
      <c r="D434" s="14" t="s">
        <v>102</v>
      </c>
      <c r="E434" s="15">
        <v>3</v>
      </c>
      <c r="F434" s="33"/>
      <c r="G434" s="16" t="e">
        <f>INDEX(學生名單!A:H,MATCH(表格_3[[#This Row],[Student no.]],學生名單!B:B,0),1)</f>
        <v>#N/A</v>
      </c>
      <c r="H434" s="16"/>
    </row>
    <row r="435" spans="1:8">
      <c r="A435" s="12">
        <v>33</v>
      </c>
      <c r="B435" s="13" t="s">
        <v>11</v>
      </c>
      <c r="C435" s="14" t="s">
        <v>10</v>
      </c>
      <c r="D435" s="14" t="s">
        <v>102</v>
      </c>
      <c r="E435" s="20">
        <v>2</v>
      </c>
      <c r="F435" s="33"/>
      <c r="G435" s="16" t="e">
        <f>INDEX(學生名單!A:H,MATCH(表格_3[[#This Row],[Student no.]],學生名單!B:B,0),1)</f>
        <v>#N/A</v>
      </c>
      <c r="H435" s="16"/>
    </row>
    <row r="436" spans="1:8">
      <c r="A436" s="12">
        <v>5</v>
      </c>
      <c r="B436" s="13" t="s">
        <v>13</v>
      </c>
      <c r="C436" s="14" t="s">
        <v>12</v>
      </c>
      <c r="D436" s="14" t="s">
        <v>102</v>
      </c>
      <c r="E436" s="15">
        <v>3</v>
      </c>
      <c r="F436" s="33"/>
      <c r="G436" s="16" t="e">
        <f>INDEX(學生名單!A:H,MATCH(表格_3[[#This Row],[Student no.]],學生名單!B:B,0),1)</f>
        <v>#N/A</v>
      </c>
      <c r="H436" s="16"/>
    </row>
    <row r="437" spans="1:8">
      <c r="A437" s="12">
        <v>34</v>
      </c>
      <c r="B437" s="13" t="s">
        <v>29</v>
      </c>
      <c r="C437" s="14" t="s">
        <v>28</v>
      </c>
      <c r="D437" s="14" t="s">
        <v>102</v>
      </c>
      <c r="E437" s="15">
        <v>2</v>
      </c>
      <c r="F437" s="33"/>
      <c r="G437" s="16" t="e">
        <f>INDEX(學生名單!A:H,MATCH(表格_3[[#This Row],[Student no.]],學生名單!B:B,0),1)</f>
        <v>#N/A</v>
      </c>
      <c r="H437" s="16"/>
    </row>
    <row r="438" spans="1:8">
      <c r="A438" s="12">
        <v>12</v>
      </c>
      <c r="B438" s="13" t="s">
        <v>31</v>
      </c>
      <c r="C438" s="14" t="s">
        <v>30</v>
      </c>
      <c r="D438" s="14" t="s">
        <v>102</v>
      </c>
      <c r="E438" s="15">
        <v>2</v>
      </c>
      <c r="F438" s="33"/>
      <c r="G438" s="16" t="e">
        <f>INDEX(學生名單!A:H,MATCH(表格_3[[#This Row],[Student no.]],學生名單!B:B,0),1)</f>
        <v>#N/A</v>
      </c>
      <c r="H438" s="16"/>
    </row>
    <row r="439" spans="1:8">
      <c r="A439" s="12">
        <v>25</v>
      </c>
      <c r="B439" s="13" t="s">
        <v>51</v>
      </c>
      <c r="C439" s="14" t="s">
        <v>50</v>
      </c>
      <c r="D439" s="14" t="s">
        <v>102</v>
      </c>
      <c r="E439" s="15">
        <v>3</v>
      </c>
      <c r="F439" s="33"/>
      <c r="G439" s="16" t="e">
        <f>INDEX(學生名單!A:H,MATCH(表格_3[[#This Row],[Student no.]],學生名單!B:B,0),1)</f>
        <v>#N/A</v>
      </c>
      <c r="H439" s="16"/>
    </row>
    <row r="440" spans="1:8">
      <c r="A440" s="12">
        <v>14</v>
      </c>
      <c r="B440" s="13" t="s">
        <v>67</v>
      </c>
      <c r="C440" s="14" t="s">
        <v>66</v>
      </c>
      <c r="D440" s="14" t="s">
        <v>102</v>
      </c>
      <c r="E440" s="15">
        <v>3</v>
      </c>
      <c r="F440" s="33"/>
      <c r="G440" s="16" t="e">
        <f>INDEX(學生名單!A:H,MATCH(表格_3[[#This Row],[Student no.]],學生名單!B:B,0),1)</f>
        <v>#N/A</v>
      </c>
      <c r="H440" s="16"/>
    </row>
    <row r="441" spans="1:8">
      <c r="A441" s="12">
        <v>22</v>
      </c>
      <c r="B441" s="13" t="s">
        <v>65</v>
      </c>
      <c r="C441" s="14" t="s">
        <v>64</v>
      </c>
      <c r="D441" s="14" t="s">
        <v>102</v>
      </c>
      <c r="E441" s="15">
        <v>2</v>
      </c>
      <c r="F441" s="33"/>
      <c r="G441" s="16" t="e">
        <f>INDEX(學生名單!A:H,MATCH(表格_3[[#This Row],[Student no.]],學生名單!B:B,0),1)</f>
        <v>#N/A</v>
      </c>
      <c r="H441" s="16"/>
    </row>
    <row r="442" spans="1:8">
      <c r="A442" s="12">
        <v>17</v>
      </c>
      <c r="B442" s="13" t="s">
        <v>69</v>
      </c>
      <c r="C442" s="14" t="s">
        <v>68</v>
      </c>
      <c r="D442" s="14" t="s">
        <v>102</v>
      </c>
      <c r="E442" s="15">
        <v>2</v>
      </c>
      <c r="F442" s="33"/>
      <c r="G442" s="16" t="e">
        <f>INDEX(學生名單!A:H,MATCH(表格_3[[#This Row],[Student no.]],學生名單!B:B,0),1)</f>
        <v>#N/A</v>
      </c>
      <c r="H442" s="16"/>
    </row>
    <row r="443" spans="1:8">
      <c r="A443" s="12">
        <v>20</v>
      </c>
      <c r="B443" s="13" t="s">
        <v>57</v>
      </c>
      <c r="C443" s="14" t="s">
        <v>56</v>
      </c>
      <c r="D443" s="14" t="s">
        <v>102</v>
      </c>
      <c r="E443" s="15">
        <v>2</v>
      </c>
      <c r="F443" s="33"/>
      <c r="G443" s="16" t="e">
        <f>INDEX(學生名單!A:H,MATCH(表格_3[[#This Row],[Student no.]],學生名單!B:B,0),1)</f>
        <v>#N/A</v>
      </c>
      <c r="H443" s="16"/>
    </row>
    <row r="444" spans="1:8">
      <c r="A444" s="12">
        <v>35</v>
      </c>
      <c r="B444" s="13" t="s">
        <v>77</v>
      </c>
      <c r="C444" s="14" t="s">
        <v>76</v>
      </c>
      <c r="D444" s="14" t="s">
        <v>102</v>
      </c>
      <c r="E444" s="15">
        <v>2</v>
      </c>
      <c r="F444" s="33"/>
      <c r="G444" s="16" t="e">
        <f>INDEX(學生名單!A:H,MATCH(表格_3[[#This Row],[Student no.]],學生名單!B:B,0),1)</f>
        <v>#N/A</v>
      </c>
      <c r="H444" s="16"/>
    </row>
    <row r="445" spans="1:8">
      <c r="A445" s="12">
        <v>7</v>
      </c>
      <c r="B445" s="13" t="s">
        <v>47</v>
      </c>
      <c r="C445" s="14" t="s">
        <v>46</v>
      </c>
      <c r="D445" s="14" t="s">
        <v>102</v>
      </c>
      <c r="E445" s="20">
        <v>3</v>
      </c>
      <c r="F445" s="33"/>
      <c r="G445" s="16" t="e">
        <f>INDEX(學生名單!A:H,MATCH(表格_3[[#This Row],[Student no.]],學生名單!B:B,0),1)</f>
        <v>#N/A</v>
      </c>
      <c r="H445" s="16"/>
    </row>
    <row r="446" spans="1:8">
      <c r="A446" s="12">
        <v>4</v>
      </c>
      <c r="B446" s="13" t="s">
        <v>83</v>
      </c>
      <c r="C446" s="14" t="s">
        <v>82</v>
      </c>
      <c r="D446" s="14" t="s">
        <v>102</v>
      </c>
      <c r="E446" s="15">
        <v>2</v>
      </c>
      <c r="F446" s="33"/>
      <c r="G446" s="16" t="e">
        <f>INDEX(學生名單!A:H,MATCH(表格_3[[#This Row],[Student no.]],學生名單!B:B,0),1)</f>
        <v>#N/A</v>
      </c>
      <c r="H446" s="16"/>
    </row>
    <row r="447" spans="1:8">
      <c r="A447" s="12">
        <v>9</v>
      </c>
      <c r="B447" s="13" t="s">
        <v>85</v>
      </c>
      <c r="C447" s="14" t="s">
        <v>84</v>
      </c>
      <c r="D447" s="14" t="s">
        <v>102</v>
      </c>
      <c r="E447" s="15">
        <v>2</v>
      </c>
      <c r="F447" s="33"/>
      <c r="G447" s="16" t="e">
        <f>INDEX(學生名單!A:H,MATCH(表格_3[[#This Row],[Student no.]],學生名單!B:B,0),1)</f>
        <v>#N/A</v>
      </c>
      <c r="H447" s="16"/>
    </row>
    <row r="448" spans="1:8">
      <c r="A448" s="12">
        <v>1</v>
      </c>
      <c r="B448" s="13" t="s">
        <v>79</v>
      </c>
      <c r="C448" s="14" t="s">
        <v>78</v>
      </c>
      <c r="D448" s="14" t="s">
        <v>102</v>
      </c>
      <c r="E448" s="15">
        <v>2</v>
      </c>
      <c r="F448" s="33"/>
      <c r="G448" s="16" t="e">
        <f>INDEX(學生名單!A:H,MATCH(表格_3[[#This Row],[Student no.]],學生名單!B:B,0),1)</f>
        <v>#N/A</v>
      </c>
      <c r="H448" s="16"/>
    </row>
    <row r="449" spans="1:8">
      <c r="A449" s="12">
        <v>6</v>
      </c>
      <c r="B449" s="13" t="s">
        <v>71</v>
      </c>
      <c r="C449" s="14" t="s">
        <v>70</v>
      </c>
      <c r="D449" s="14" t="s">
        <v>102</v>
      </c>
      <c r="E449" s="15">
        <v>3</v>
      </c>
      <c r="F449" s="33"/>
      <c r="G449" s="16" t="e">
        <f>INDEX(學生名單!A:H,MATCH(表格_3[[#This Row],[Student no.]],學生名單!B:B,0),1)</f>
        <v>#N/A</v>
      </c>
      <c r="H449" s="16"/>
    </row>
    <row r="450" spans="1:8">
      <c r="A450" s="12">
        <v>19</v>
      </c>
      <c r="B450" s="13" t="s">
        <v>59</v>
      </c>
      <c r="C450" s="14" t="s">
        <v>58</v>
      </c>
      <c r="D450" s="14" t="s">
        <v>102</v>
      </c>
      <c r="E450" s="15">
        <v>3</v>
      </c>
      <c r="F450" s="33"/>
      <c r="G450" s="16" t="e">
        <f>INDEX(學生名單!A:H,MATCH(表格_3[[#This Row],[Student no.]],學生名單!B:B,0),1)</f>
        <v>#N/A</v>
      </c>
      <c r="H450" s="16"/>
    </row>
    <row r="451" spans="1:8">
      <c r="A451" s="12">
        <v>21</v>
      </c>
      <c r="B451" s="13" t="s">
        <v>63</v>
      </c>
      <c r="C451" s="14" t="s">
        <v>62</v>
      </c>
      <c r="D451" s="14" t="s">
        <v>102</v>
      </c>
      <c r="E451" s="15">
        <v>2</v>
      </c>
      <c r="F451" s="33"/>
      <c r="G451" s="16" t="e">
        <f>INDEX(學生名單!A:H,MATCH(表格_3[[#This Row],[Student no.]],學生名單!B:B,0),1)</f>
        <v>#N/A</v>
      </c>
      <c r="H451" s="16"/>
    </row>
    <row r="452" spans="1:8">
      <c r="A452" s="12">
        <v>8</v>
      </c>
      <c r="B452" s="13" t="s">
        <v>17</v>
      </c>
      <c r="C452" s="14" t="s">
        <v>16</v>
      </c>
      <c r="D452" s="14" t="s">
        <v>102</v>
      </c>
      <c r="E452" s="15">
        <v>3</v>
      </c>
      <c r="F452" s="33"/>
      <c r="G452" s="16" t="e">
        <f>INDEX(學生名單!A:H,MATCH(表格_3[[#This Row],[Student no.]],學生名單!B:B,0),1)</f>
        <v>#N/A</v>
      </c>
      <c r="H452" s="16"/>
    </row>
    <row r="453" spans="1:8">
      <c r="A453" s="12">
        <v>30</v>
      </c>
      <c r="B453" s="13" t="s">
        <v>35</v>
      </c>
      <c r="C453" s="14" t="s">
        <v>34</v>
      </c>
      <c r="D453" s="14" t="s">
        <v>129</v>
      </c>
      <c r="E453" s="15">
        <v>11</v>
      </c>
      <c r="F453" s="33"/>
      <c r="G453" s="16" t="e">
        <f>INDEX(學生名單!A:H,MATCH(表格_3[[#This Row],[Student no.]],學生名單!B:B,0),1)</f>
        <v>#N/A</v>
      </c>
      <c r="H453" s="16"/>
    </row>
    <row r="454" spans="1:8">
      <c r="A454" s="12">
        <v>13</v>
      </c>
      <c r="B454" s="13" t="s">
        <v>21</v>
      </c>
      <c r="C454" s="14" t="s">
        <v>20</v>
      </c>
      <c r="D454" s="14" t="s">
        <v>129</v>
      </c>
      <c r="E454" s="15">
        <v>11</v>
      </c>
      <c r="F454" s="33"/>
      <c r="G454" s="16" t="e">
        <f>INDEX(學生名單!A:H,MATCH(表格_3[[#This Row],[Student no.]],學生名單!B:B,0),1)</f>
        <v>#N/A</v>
      </c>
      <c r="H454" s="16"/>
    </row>
    <row r="455" spans="1:8">
      <c r="A455" s="12">
        <v>28</v>
      </c>
      <c r="B455" s="13" t="s">
        <v>53</v>
      </c>
      <c r="C455" s="14" t="s">
        <v>52</v>
      </c>
      <c r="D455" s="14" t="s">
        <v>129</v>
      </c>
      <c r="E455" s="15">
        <v>11</v>
      </c>
      <c r="F455" s="33"/>
      <c r="G455" s="16" t="e">
        <f>INDEX(學生名單!A:H,MATCH(表格_3[[#This Row],[Student no.]],學生名單!B:B,0),1)</f>
        <v>#N/A</v>
      </c>
      <c r="H455" s="16"/>
    </row>
    <row r="456" spans="1:8">
      <c r="A456" s="12">
        <v>31</v>
      </c>
      <c r="B456" s="13" t="s">
        <v>19</v>
      </c>
      <c r="C456" s="14" t="s">
        <v>18</v>
      </c>
      <c r="D456" s="14" t="s">
        <v>129</v>
      </c>
      <c r="E456" s="15">
        <v>11</v>
      </c>
      <c r="F456" s="33"/>
      <c r="G456" s="16" t="e">
        <f>INDEX(學生名單!A:H,MATCH(表格_3[[#This Row],[Student no.]],學生名單!B:B,0),1)</f>
        <v>#N/A</v>
      </c>
      <c r="H456" s="16"/>
    </row>
    <row r="457" spans="1:8">
      <c r="A457" s="12">
        <v>3</v>
      </c>
      <c r="B457" s="13" t="s">
        <v>81</v>
      </c>
      <c r="C457" s="14" t="s">
        <v>80</v>
      </c>
      <c r="D457" s="14" t="s">
        <v>129</v>
      </c>
      <c r="E457" s="15">
        <v>11</v>
      </c>
      <c r="F457" s="33"/>
      <c r="G457" s="16" t="e">
        <f>INDEX(學生名單!A:H,MATCH(表格_3[[#This Row],[Student no.]],學生名單!B:B,0),1)</f>
        <v>#N/A</v>
      </c>
      <c r="H457" s="16"/>
    </row>
    <row r="458" spans="1:8">
      <c r="A458" s="12">
        <v>10</v>
      </c>
      <c r="B458" s="13" t="s">
        <v>27</v>
      </c>
      <c r="C458" s="14" t="s">
        <v>26</v>
      </c>
      <c r="D458" s="14" t="s">
        <v>129</v>
      </c>
      <c r="E458" s="15">
        <v>11</v>
      </c>
      <c r="F458" s="33"/>
      <c r="G458" s="16" t="e">
        <f>INDEX(學生名單!A:H,MATCH(表格_3[[#This Row],[Student no.]],學生名單!B:B,0),1)</f>
        <v>#N/A</v>
      </c>
      <c r="H458" s="16"/>
    </row>
    <row r="459" spans="1:8">
      <c r="A459" s="12">
        <v>38</v>
      </c>
      <c r="B459" s="13" t="s">
        <v>55</v>
      </c>
      <c r="C459" s="14" t="s">
        <v>54</v>
      </c>
      <c r="D459" s="14" t="s">
        <v>129</v>
      </c>
      <c r="E459" s="15">
        <v>11</v>
      </c>
      <c r="F459" s="33"/>
      <c r="G459" s="16" t="e">
        <f>INDEX(學生名單!A:H,MATCH(表格_3[[#This Row],[Student no.]],學生名單!B:B,0),1)</f>
        <v>#N/A</v>
      </c>
      <c r="H459" s="16"/>
    </row>
    <row r="460" spans="1:8">
      <c r="A460" s="12">
        <v>33</v>
      </c>
      <c r="B460" s="13" t="s">
        <v>11</v>
      </c>
      <c r="C460" s="14" t="s">
        <v>10</v>
      </c>
      <c r="D460" s="14" t="s">
        <v>129</v>
      </c>
      <c r="E460" s="15">
        <v>11</v>
      </c>
      <c r="F460" s="33"/>
      <c r="G460" s="16" t="e">
        <f>INDEX(學生名單!A:H,MATCH(表格_3[[#This Row],[Student no.]],學生名單!B:B,0),1)</f>
        <v>#N/A</v>
      </c>
      <c r="H460" s="16"/>
    </row>
    <row r="461" spans="1:8">
      <c r="A461" s="12">
        <v>5</v>
      </c>
      <c r="B461" s="13" t="s">
        <v>13</v>
      </c>
      <c r="C461" s="14" t="s">
        <v>12</v>
      </c>
      <c r="D461" s="14" t="s">
        <v>129</v>
      </c>
      <c r="E461" s="15">
        <v>11</v>
      </c>
      <c r="F461" s="33"/>
      <c r="G461" s="16" t="e">
        <f>INDEX(學生名單!A:H,MATCH(表格_3[[#This Row],[Student no.]],學生名單!B:B,0),1)</f>
        <v>#N/A</v>
      </c>
      <c r="H461" s="16"/>
    </row>
    <row r="462" spans="1:8">
      <c r="A462" s="12">
        <v>34</v>
      </c>
      <c r="B462" s="13" t="s">
        <v>29</v>
      </c>
      <c r="C462" s="14" t="s">
        <v>28</v>
      </c>
      <c r="D462" s="14" t="s">
        <v>129</v>
      </c>
      <c r="E462" s="15">
        <v>11</v>
      </c>
      <c r="F462" s="33"/>
      <c r="G462" s="16" t="e">
        <f>INDEX(學生名單!A:H,MATCH(表格_3[[#This Row],[Student no.]],學生名單!B:B,0),1)</f>
        <v>#N/A</v>
      </c>
      <c r="H462" s="16"/>
    </row>
    <row r="463" spans="1:8">
      <c r="A463" s="12">
        <v>12</v>
      </c>
      <c r="B463" s="13" t="s">
        <v>31</v>
      </c>
      <c r="C463" s="14" t="s">
        <v>30</v>
      </c>
      <c r="D463" s="14" t="s">
        <v>129</v>
      </c>
      <c r="E463" s="15">
        <v>11</v>
      </c>
      <c r="F463" s="33"/>
      <c r="G463" s="16" t="e">
        <f>INDEX(學生名單!A:H,MATCH(表格_3[[#This Row],[Student no.]],學生名單!B:B,0),1)</f>
        <v>#N/A</v>
      </c>
      <c r="H463" s="16"/>
    </row>
    <row r="464" spans="1:8">
      <c r="A464" s="12">
        <v>11</v>
      </c>
      <c r="B464" s="13" t="s">
        <v>43</v>
      </c>
      <c r="C464" s="14" t="s">
        <v>42</v>
      </c>
      <c r="D464" s="14" t="s">
        <v>129</v>
      </c>
      <c r="E464" s="15">
        <v>11</v>
      </c>
      <c r="F464" s="33"/>
      <c r="G464" s="16" t="e">
        <f>INDEX(學生名單!A:H,MATCH(表格_3[[#This Row],[Student no.]],學生名單!B:B,0),1)</f>
        <v>#N/A</v>
      </c>
      <c r="H464" s="16"/>
    </row>
    <row r="465" spans="1:8">
      <c r="A465" s="12">
        <v>18</v>
      </c>
      <c r="B465" s="13" t="s">
        <v>45</v>
      </c>
      <c r="C465" s="14" t="s">
        <v>44</v>
      </c>
      <c r="D465" s="14" t="s">
        <v>129</v>
      </c>
      <c r="E465" s="15">
        <v>11</v>
      </c>
      <c r="F465" s="33"/>
      <c r="G465" s="16" t="e">
        <f>INDEX(學生名單!A:H,MATCH(表格_3[[#This Row],[Student no.]],學生名單!B:B,0),1)</f>
        <v>#N/A</v>
      </c>
      <c r="H465" s="16"/>
    </row>
    <row r="466" spans="1:8">
      <c r="A466" s="12">
        <v>37</v>
      </c>
      <c r="B466" s="13" t="s">
        <v>33</v>
      </c>
      <c r="C466" s="14" t="s">
        <v>32</v>
      </c>
      <c r="D466" s="14" t="s">
        <v>129</v>
      </c>
      <c r="E466" s="15">
        <v>11</v>
      </c>
      <c r="F466" s="33"/>
      <c r="G466" s="16" t="e">
        <f>INDEX(學生名單!A:H,MATCH(表格_3[[#This Row],[Student no.]],學生名單!B:B,0),1)</f>
        <v>#N/A</v>
      </c>
      <c r="H466" s="16"/>
    </row>
    <row r="467" spans="1:8">
      <c r="A467" s="12">
        <v>25</v>
      </c>
      <c r="B467" s="13" t="s">
        <v>51</v>
      </c>
      <c r="C467" s="14" t="s">
        <v>50</v>
      </c>
      <c r="D467" s="14" t="s">
        <v>129</v>
      </c>
      <c r="E467" s="15">
        <v>11</v>
      </c>
      <c r="F467" s="33"/>
      <c r="G467" s="16" t="e">
        <f>INDEX(學生名單!A:H,MATCH(表格_3[[#This Row],[Student no.]],學生名單!B:B,0),1)</f>
        <v>#N/A</v>
      </c>
      <c r="H467" s="16"/>
    </row>
    <row r="468" spans="1:8">
      <c r="A468" s="12">
        <v>24</v>
      </c>
      <c r="B468" s="13" t="s">
        <v>25</v>
      </c>
      <c r="C468" s="14" t="s">
        <v>24</v>
      </c>
      <c r="D468" s="14" t="s">
        <v>129</v>
      </c>
      <c r="E468" s="15">
        <v>11</v>
      </c>
      <c r="F468" s="33"/>
      <c r="G468" s="16" t="e">
        <f>INDEX(學生名單!A:H,MATCH(表格_3[[#This Row],[Student no.]],學生名單!B:B,0),1)</f>
        <v>#N/A</v>
      </c>
      <c r="H468" s="16"/>
    </row>
    <row r="469" spans="1:8">
      <c r="A469" s="12">
        <v>14</v>
      </c>
      <c r="B469" s="13" t="s">
        <v>67</v>
      </c>
      <c r="C469" s="14" t="s">
        <v>66</v>
      </c>
      <c r="D469" s="14" t="s">
        <v>129</v>
      </c>
      <c r="E469" s="15">
        <v>11</v>
      </c>
      <c r="F469" s="33"/>
      <c r="G469" s="16" t="e">
        <f>INDEX(學生名單!A:H,MATCH(表格_3[[#This Row],[Student no.]],學生名單!B:B,0),1)</f>
        <v>#N/A</v>
      </c>
      <c r="H469" s="16"/>
    </row>
    <row r="470" spans="1:8">
      <c r="A470" s="12">
        <v>36</v>
      </c>
      <c r="B470" s="13" t="s">
        <v>15</v>
      </c>
      <c r="C470" s="14" t="s">
        <v>14</v>
      </c>
      <c r="D470" s="14" t="s">
        <v>129</v>
      </c>
      <c r="E470" s="15">
        <v>11</v>
      </c>
      <c r="F470" s="33"/>
      <c r="G470" s="16" t="e">
        <f>INDEX(學生名單!A:H,MATCH(表格_3[[#This Row],[Student no.]],學生名單!B:B,0),1)</f>
        <v>#N/A</v>
      </c>
      <c r="H470" s="16"/>
    </row>
    <row r="471" spans="1:8">
      <c r="A471" s="12">
        <v>22</v>
      </c>
      <c r="B471" s="13" t="s">
        <v>65</v>
      </c>
      <c r="C471" s="14" t="s">
        <v>64</v>
      </c>
      <c r="D471" s="14" t="s">
        <v>129</v>
      </c>
      <c r="E471" s="15">
        <v>11</v>
      </c>
      <c r="F471" s="33"/>
      <c r="G471" s="16" t="e">
        <f>INDEX(學生名單!A:H,MATCH(表格_3[[#This Row],[Student no.]],學生名單!B:B,0),1)</f>
        <v>#N/A</v>
      </c>
      <c r="H471" s="16"/>
    </row>
    <row r="472" spans="1:8">
      <c r="A472" s="12">
        <v>2</v>
      </c>
      <c r="B472" s="13" t="s">
        <v>73</v>
      </c>
      <c r="C472" s="14" t="s">
        <v>72</v>
      </c>
      <c r="D472" s="14" t="s">
        <v>129</v>
      </c>
      <c r="E472" s="15">
        <v>11</v>
      </c>
      <c r="F472" s="33"/>
      <c r="G472" s="16" t="e">
        <f>INDEX(學生名單!A:H,MATCH(表格_3[[#This Row],[Student no.]],學生名單!B:B,0),1)</f>
        <v>#N/A</v>
      </c>
      <c r="H472" s="16"/>
    </row>
    <row r="473" spans="1:8">
      <c r="A473" s="12">
        <v>17</v>
      </c>
      <c r="B473" s="13" t="s">
        <v>69</v>
      </c>
      <c r="C473" s="14" t="s">
        <v>68</v>
      </c>
      <c r="D473" s="14" t="s">
        <v>129</v>
      </c>
      <c r="E473" s="15">
        <v>11</v>
      </c>
      <c r="F473" s="33"/>
      <c r="G473" s="16" t="e">
        <f>INDEX(學生名單!A:H,MATCH(表格_3[[#This Row],[Student no.]],學生名單!B:B,0),1)</f>
        <v>#N/A</v>
      </c>
      <c r="H473" s="16"/>
    </row>
    <row r="474" spans="1:8">
      <c r="A474" s="12">
        <v>15</v>
      </c>
      <c r="B474" s="13" t="s">
        <v>75</v>
      </c>
      <c r="C474" s="14" t="s">
        <v>74</v>
      </c>
      <c r="D474" s="14" t="s">
        <v>129</v>
      </c>
      <c r="E474" s="15">
        <v>11</v>
      </c>
      <c r="F474" s="33"/>
      <c r="G474" s="16" t="e">
        <f>INDEX(學生名單!A:H,MATCH(表格_3[[#This Row],[Student no.]],學生名單!B:B,0),1)</f>
        <v>#N/A</v>
      </c>
      <c r="H474" s="16"/>
    </row>
    <row r="475" spans="1:8">
      <c r="A475" s="12">
        <v>20</v>
      </c>
      <c r="B475" s="13" t="s">
        <v>57</v>
      </c>
      <c r="C475" s="14" t="s">
        <v>56</v>
      </c>
      <c r="D475" s="14" t="s">
        <v>129</v>
      </c>
      <c r="E475" s="15">
        <v>11</v>
      </c>
      <c r="F475" s="33"/>
      <c r="G475" s="16" t="e">
        <f>INDEX(學生名單!A:H,MATCH(表格_3[[#This Row],[Student no.]],學生名單!B:B,0),1)</f>
        <v>#N/A</v>
      </c>
      <c r="H475" s="16"/>
    </row>
    <row r="476" spans="1:8">
      <c r="A476" s="12">
        <v>16</v>
      </c>
      <c r="B476" s="13" t="s">
        <v>23</v>
      </c>
      <c r="C476" s="14" t="s">
        <v>22</v>
      </c>
      <c r="D476" s="14" t="s">
        <v>129</v>
      </c>
      <c r="E476" s="15">
        <v>11</v>
      </c>
      <c r="F476" s="33"/>
      <c r="G476" s="16" t="e">
        <f>INDEX(學生名單!A:H,MATCH(表格_3[[#This Row],[Student no.]],學生名單!B:B,0),1)</f>
        <v>#N/A</v>
      </c>
      <c r="H476" s="16"/>
    </row>
    <row r="477" spans="1:8">
      <c r="A477" s="12">
        <v>35</v>
      </c>
      <c r="B477" s="13" t="s">
        <v>77</v>
      </c>
      <c r="C477" s="14" t="s">
        <v>76</v>
      </c>
      <c r="D477" s="14" t="s">
        <v>129</v>
      </c>
      <c r="E477" s="15">
        <v>11</v>
      </c>
      <c r="F477" s="33"/>
      <c r="G477" s="16" t="e">
        <f>INDEX(學生名單!A:H,MATCH(表格_3[[#This Row],[Student no.]],學生名單!B:B,0),1)</f>
        <v>#N/A</v>
      </c>
      <c r="H477" s="16"/>
    </row>
    <row r="478" spans="1:8">
      <c r="A478" s="12">
        <v>7</v>
      </c>
      <c r="B478" s="13" t="s">
        <v>47</v>
      </c>
      <c r="C478" s="14" t="s">
        <v>46</v>
      </c>
      <c r="D478" s="14" t="s">
        <v>129</v>
      </c>
      <c r="E478" s="15">
        <v>11</v>
      </c>
      <c r="F478" s="33"/>
      <c r="G478" s="16" t="e">
        <f>INDEX(學生名單!A:H,MATCH(表格_3[[#This Row],[Student no.]],學生名單!B:B,0),1)</f>
        <v>#N/A</v>
      </c>
      <c r="H478" s="16"/>
    </row>
    <row r="479" spans="1:8">
      <c r="A479" s="12">
        <v>4</v>
      </c>
      <c r="B479" s="13" t="s">
        <v>83</v>
      </c>
      <c r="C479" s="14" t="s">
        <v>82</v>
      </c>
      <c r="D479" s="14" t="s">
        <v>129</v>
      </c>
      <c r="E479" s="15">
        <v>11</v>
      </c>
      <c r="F479" s="33"/>
      <c r="G479" s="16" t="e">
        <f>INDEX(學生名單!A:H,MATCH(表格_3[[#This Row],[Student no.]],學生名單!B:B,0),1)</f>
        <v>#N/A</v>
      </c>
      <c r="H479" s="16"/>
    </row>
    <row r="480" spans="1:8">
      <c r="A480" s="12">
        <v>9</v>
      </c>
      <c r="B480" s="13" t="s">
        <v>85</v>
      </c>
      <c r="C480" s="14" t="s">
        <v>84</v>
      </c>
      <c r="D480" s="14" t="s">
        <v>129</v>
      </c>
      <c r="E480" s="15">
        <v>11</v>
      </c>
      <c r="F480" s="33"/>
      <c r="G480" s="16" t="e">
        <f>INDEX(學生名單!A:H,MATCH(表格_3[[#This Row],[Student no.]],學生名單!B:B,0),1)</f>
        <v>#N/A</v>
      </c>
      <c r="H480" s="16"/>
    </row>
    <row r="481" spans="1:8">
      <c r="A481" s="12">
        <v>23</v>
      </c>
      <c r="B481" s="13" t="s">
        <v>37</v>
      </c>
      <c r="C481" s="14" t="s">
        <v>36</v>
      </c>
      <c r="D481" s="14" t="s">
        <v>129</v>
      </c>
      <c r="E481" s="15">
        <v>11</v>
      </c>
      <c r="F481" s="33"/>
      <c r="G481" s="16" t="e">
        <f>INDEX(學生名單!A:H,MATCH(表格_3[[#This Row],[Student no.]],學生名單!B:B,0),1)</f>
        <v>#N/A</v>
      </c>
      <c r="H481" s="16"/>
    </row>
    <row r="482" spans="1:8">
      <c r="A482" s="12">
        <v>32</v>
      </c>
      <c r="B482" s="13" t="s">
        <v>39</v>
      </c>
      <c r="C482" s="14" t="s">
        <v>38</v>
      </c>
      <c r="D482" s="14" t="s">
        <v>129</v>
      </c>
      <c r="E482" s="15">
        <v>11</v>
      </c>
      <c r="F482" s="33"/>
      <c r="G482" s="16" t="e">
        <f>INDEX(學生名單!A:H,MATCH(表格_3[[#This Row],[Student no.]],學生名單!B:B,0),1)</f>
        <v>#N/A</v>
      </c>
      <c r="H482" s="16"/>
    </row>
    <row r="483" spans="1:8">
      <c r="A483" s="12">
        <v>1</v>
      </c>
      <c r="B483" s="13" t="s">
        <v>79</v>
      </c>
      <c r="C483" s="14" t="s">
        <v>78</v>
      </c>
      <c r="D483" s="14" t="s">
        <v>129</v>
      </c>
      <c r="E483" s="15">
        <v>11</v>
      </c>
      <c r="F483" s="33"/>
      <c r="G483" s="16" t="e">
        <f>INDEX(學生名單!A:H,MATCH(表格_3[[#This Row],[Student no.]],學生名單!B:B,0),1)</f>
        <v>#N/A</v>
      </c>
      <c r="H483" s="16"/>
    </row>
    <row r="484" spans="1:8">
      <c r="A484" s="12">
        <v>6</v>
      </c>
      <c r="B484" s="13" t="s">
        <v>71</v>
      </c>
      <c r="C484" s="14" t="s">
        <v>70</v>
      </c>
      <c r="D484" s="14" t="s">
        <v>129</v>
      </c>
      <c r="E484" s="15">
        <v>11</v>
      </c>
      <c r="F484" s="33"/>
      <c r="G484" s="16" t="e">
        <f>INDEX(學生名單!A:H,MATCH(表格_3[[#This Row],[Student no.]],學生名單!B:B,0),1)</f>
        <v>#N/A</v>
      </c>
      <c r="H484" s="16"/>
    </row>
    <row r="485" spans="1:8">
      <c r="A485" s="12">
        <v>26</v>
      </c>
      <c r="B485" s="13" t="s">
        <v>49</v>
      </c>
      <c r="C485" s="14" t="s">
        <v>48</v>
      </c>
      <c r="D485" s="14" t="s">
        <v>129</v>
      </c>
      <c r="E485" s="15">
        <v>11</v>
      </c>
      <c r="F485" s="33"/>
      <c r="G485" s="16" t="e">
        <f>INDEX(學生名單!A:H,MATCH(表格_3[[#This Row],[Student no.]],學生名單!B:B,0),1)</f>
        <v>#N/A</v>
      </c>
      <c r="H485" s="16"/>
    </row>
    <row r="486" spans="1:8">
      <c r="A486" s="12">
        <v>27</v>
      </c>
      <c r="B486" s="13" t="s">
        <v>41</v>
      </c>
      <c r="C486" s="14" t="s">
        <v>40</v>
      </c>
      <c r="D486" s="14" t="s">
        <v>129</v>
      </c>
      <c r="E486" s="15">
        <v>11</v>
      </c>
      <c r="F486" s="33"/>
      <c r="G486" s="16" t="e">
        <f>INDEX(學生名單!A:H,MATCH(表格_3[[#This Row],[Student no.]],學生名單!B:B,0),1)</f>
        <v>#N/A</v>
      </c>
      <c r="H486" s="16"/>
    </row>
    <row r="487" spans="1:8">
      <c r="A487" s="12">
        <v>19</v>
      </c>
      <c r="B487" s="13" t="s">
        <v>59</v>
      </c>
      <c r="C487" s="14" t="s">
        <v>58</v>
      </c>
      <c r="D487" s="14" t="s">
        <v>129</v>
      </c>
      <c r="E487" s="15">
        <v>11</v>
      </c>
      <c r="F487" s="33"/>
      <c r="G487" s="16" t="e">
        <f>INDEX(學生名單!A:H,MATCH(表格_3[[#This Row],[Student no.]],學生名單!B:B,0),1)</f>
        <v>#N/A</v>
      </c>
      <c r="H487" s="16"/>
    </row>
    <row r="488" spans="1:8">
      <c r="A488" s="12">
        <v>29</v>
      </c>
      <c r="B488" s="13" t="s">
        <v>61</v>
      </c>
      <c r="C488" s="14" t="s">
        <v>60</v>
      </c>
      <c r="D488" s="14" t="s">
        <v>129</v>
      </c>
      <c r="E488" s="15">
        <v>11</v>
      </c>
      <c r="F488" s="33"/>
      <c r="G488" s="16" t="e">
        <f>INDEX(學生名單!A:H,MATCH(表格_3[[#This Row],[Student no.]],學生名單!B:B,0),1)</f>
        <v>#N/A</v>
      </c>
      <c r="H488" s="16"/>
    </row>
    <row r="489" spans="1:8">
      <c r="A489" s="12">
        <v>21</v>
      </c>
      <c r="B489" s="13" t="s">
        <v>63</v>
      </c>
      <c r="C489" s="14" t="s">
        <v>62</v>
      </c>
      <c r="D489" s="14" t="s">
        <v>129</v>
      </c>
      <c r="E489" s="15">
        <v>11</v>
      </c>
      <c r="F489" s="33"/>
      <c r="G489" s="16" t="e">
        <f>INDEX(學生名單!A:H,MATCH(表格_3[[#This Row],[Student no.]],學生名單!B:B,0),1)</f>
        <v>#N/A</v>
      </c>
      <c r="H489" s="16"/>
    </row>
    <row r="490" spans="1:8">
      <c r="A490" s="12">
        <v>8</v>
      </c>
      <c r="B490" s="13" t="s">
        <v>17</v>
      </c>
      <c r="C490" s="14" t="s">
        <v>16</v>
      </c>
      <c r="D490" s="14" t="s">
        <v>129</v>
      </c>
      <c r="E490" s="15">
        <v>11</v>
      </c>
      <c r="F490" s="33"/>
      <c r="G490" s="16" t="e">
        <f>INDEX(學生名單!A:H,MATCH(表格_3[[#This Row],[Student no.]],學生名單!B:B,0),1)</f>
        <v>#N/A</v>
      </c>
      <c r="H490" s="16"/>
    </row>
    <row r="491" spans="1:8">
      <c r="A491" s="12">
        <v>30</v>
      </c>
      <c r="B491" s="13" t="s">
        <v>35</v>
      </c>
      <c r="C491" s="14" t="s">
        <v>34</v>
      </c>
      <c r="D491" s="14" t="s">
        <v>108</v>
      </c>
      <c r="E491" s="15">
        <v>1</v>
      </c>
      <c r="F491" s="33"/>
      <c r="G491" s="16" t="e">
        <f>INDEX(學生名單!A:H,MATCH(表格_3[[#This Row],[Student no.]],學生名單!B:B,0),1)</f>
        <v>#N/A</v>
      </c>
      <c r="H491" s="16"/>
    </row>
    <row r="492" spans="1:8">
      <c r="A492" s="12">
        <v>10</v>
      </c>
      <c r="B492" s="13" t="s">
        <v>27</v>
      </c>
      <c r="C492" s="14" t="s">
        <v>26</v>
      </c>
      <c r="D492" s="14" t="s">
        <v>108</v>
      </c>
      <c r="E492" s="15">
        <v>3</v>
      </c>
      <c r="F492" s="33"/>
      <c r="G492" s="16" t="e">
        <f>INDEX(學生名單!A:H,MATCH(表格_3[[#This Row],[Student no.]],學生名單!B:B,0),1)</f>
        <v>#N/A</v>
      </c>
      <c r="H492" s="16"/>
    </row>
    <row r="493" spans="1:8">
      <c r="A493" s="12">
        <v>5</v>
      </c>
      <c r="B493" s="13" t="s">
        <v>13</v>
      </c>
      <c r="C493" s="14" t="s">
        <v>12</v>
      </c>
      <c r="D493" s="14" t="s">
        <v>108</v>
      </c>
      <c r="E493" s="15">
        <v>4</v>
      </c>
      <c r="F493" s="33"/>
      <c r="G493" s="16" t="e">
        <f>INDEX(學生名單!A:H,MATCH(表格_3[[#This Row],[Student no.]],學生名單!B:B,0),1)</f>
        <v>#N/A</v>
      </c>
      <c r="H493" s="16"/>
    </row>
    <row r="494" spans="1:8">
      <c r="A494" s="12">
        <v>24</v>
      </c>
      <c r="B494" s="13" t="s">
        <v>25</v>
      </c>
      <c r="C494" s="14" t="s">
        <v>24</v>
      </c>
      <c r="D494" s="14" t="s">
        <v>108</v>
      </c>
      <c r="E494" s="15">
        <v>4</v>
      </c>
      <c r="F494" s="33"/>
      <c r="G494" s="16" t="e">
        <f>INDEX(學生名單!A:H,MATCH(表格_3[[#This Row],[Student no.]],學生名單!B:B,0),1)</f>
        <v>#N/A</v>
      </c>
      <c r="H494" s="16"/>
    </row>
    <row r="495" spans="1:8">
      <c r="A495" s="12">
        <v>2</v>
      </c>
      <c r="B495" s="13" t="s">
        <v>73</v>
      </c>
      <c r="C495" s="14" t="s">
        <v>72</v>
      </c>
      <c r="D495" s="14" t="s">
        <v>108</v>
      </c>
      <c r="E495" s="15">
        <v>2</v>
      </c>
      <c r="F495" s="33"/>
      <c r="G495" s="16" t="e">
        <f>INDEX(學生名單!A:H,MATCH(表格_3[[#This Row],[Student no.]],學生名單!B:B,0),1)</f>
        <v>#N/A</v>
      </c>
      <c r="H495" s="16"/>
    </row>
    <row r="496" spans="1:8">
      <c r="A496" s="12">
        <v>15</v>
      </c>
      <c r="B496" s="13" t="s">
        <v>75</v>
      </c>
      <c r="C496" s="14" t="s">
        <v>74</v>
      </c>
      <c r="D496" s="14" t="s">
        <v>108</v>
      </c>
      <c r="E496" s="15">
        <v>2</v>
      </c>
      <c r="F496" s="33"/>
      <c r="G496" s="16" t="e">
        <f>INDEX(學生名單!A:H,MATCH(表格_3[[#This Row],[Student no.]],學生名單!B:B,0),1)</f>
        <v>#N/A</v>
      </c>
      <c r="H496" s="16"/>
    </row>
    <row r="497" spans="1:8">
      <c r="A497" s="12">
        <v>20</v>
      </c>
      <c r="B497" s="13" t="s">
        <v>57</v>
      </c>
      <c r="C497" s="14" t="s">
        <v>56</v>
      </c>
      <c r="D497" s="14" t="s">
        <v>108</v>
      </c>
      <c r="E497" s="15">
        <v>5</v>
      </c>
      <c r="F497" s="33"/>
      <c r="G497" s="16" t="e">
        <f>INDEX(學生名單!A:H,MATCH(表格_3[[#This Row],[Student no.]],學生名單!B:B,0),1)</f>
        <v>#N/A</v>
      </c>
      <c r="H497" s="16"/>
    </row>
    <row r="498" spans="1:8">
      <c r="A498" s="12">
        <v>35</v>
      </c>
      <c r="B498" s="13" t="s">
        <v>77</v>
      </c>
      <c r="C498" s="14" t="s">
        <v>76</v>
      </c>
      <c r="D498" s="14" t="s">
        <v>108</v>
      </c>
      <c r="E498" s="15">
        <v>3</v>
      </c>
      <c r="F498" s="33"/>
      <c r="G498" s="16" t="e">
        <f>INDEX(學生名單!A:H,MATCH(表格_3[[#This Row],[Student no.]],學生名單!B:B,0),1)</f>
        <v>#N/A</v>
      </c>
      <c r="H498" s="16"/>
    </row>
    <row r="499" spans="1:8">
      <c r="A499" s="12">
        <v>4</v>
      </c>
      <c r="B499" s="13" t="s">
        <v>83</v>
      </c>
      <c r="C499" s="14" t="s">
        <v>82</v>
      </c>
      <c r="D499" s="14" t="s">
        <v>108</v>
      </c>
      <c r="E499" s="20">
        <v>4</v>
      </c>
      <c r="F499" s="33"/>
      <c r="G499" s="16" t="e">
        <f>INDEX(學生名單!A:H,MATCH(表格_3[[#This Row],[Student no.]],學生名單!B:B,0),1)</f>
        <v>#N/A</v>
      </c>
      <c r="H499" s="16"/>
    </row>
    <row r="500" spans="1:8">
      <c r="A500" s="12">
        <v>26</v>
      </c>
      <c r="B500" s="13" t="s">
        <v>49</v>
      </c>
      <c r="C500" s="14" t="s">
        <v>48</v>
      </c>
      <c r="D500" s="14" t="s">
        <v>108</v>
      </c>
      <c r="E500" s="15">
        <v>5</v>
      </c>
      <c r="F500" s="33"/>
      <c r="G500" s="16" t="e">
        <f>INDEX(學生名單!A:H,MATCH(表格_3[[#This Row],[Student no.]],學生名單!B:B,0),1)</f>
        <v>#N/A</v>
      </c>
      <c r="H500" s="16"/>
    </row>
    <row r="501" spans="1:8">
      <c r="A501" s="12">
        <v>27</v>
      </c>
      <c r="B501" s="13" t="s">
        <v>41</v>
      </c>
      <c r="C501" s="14" t="s">
        <v>40</v>
      </c>
      <c r="D501" s="14" t="s">
        <v>108</v>
      </c>
      <c r="E501" s="15">
        <v>3</v>
      </c>
      <c r="F501" s="33"/>
      <c r="G501" s="16" t="e">
        <f>INDEX(學生名單!A:H,MATCH(表格_3[[#This Row],[Student no.]],學生名單!B:B,0),1)</f>
        <v>#N/A</v>
      </c>
      <c r="H501" s="16"/>
    </row>
    <row r="502" spans="1:8">
      <c r="A502" s="12">
        <v>21</v>
      </c>
      <c r="B502" s="13" t="s">
        <v>63</v>
      </c>
      <c r="C502" s="14" t="s">
        <v>62</v>
      </c>
      <c r="D502" s="14" t="s">
        <v>108</v>
      </c>
      <c r="E502" s="15">
        <v>5</v>
      </c>
      <c r="F502" s="33"/>
      <c r="G502" s="16" t="e">
        <f>INDEX(學生名單!A:H,MATCH(表格_3[[#This Row],[Student no.]],學生名單!B:B,0),1)</f>
        <v>#N/A</v>
      </c>
      <c r="H502" s="16"/>
    </row>
    <row r="503" spans="1:8">
      <c r="A503" s="12">
        <v>13</v>
      </c>
      <c r="B503" s="13" t="s">
        <v>21</v>
      </c>
      <c r="C503" s="14" t="s">
        <v>20</v>
      </c>
      <c r="D503" s="14" t="s">
        <v>106</v>
      </c>
      <c r="E503" s="15">
        <v>8</v>
      </c>
      <c r="F503" s="33"/>
      <c r="G503" s="16" t="e">
        <f>INDEX(學生名單!A:H,MATCH(表格_3[[#This Row],[Student no.]],學生名單!B:B,0),1)</f>
        <v>#N/A</v>
      </c>
      <c r="H503" s="16"/>
    </row>
    <row r="504" spans="1:8">
      <c r="A504" s="12">
        <v>28</v>
      </c>
      <c r="B504" s="13" t="s">
        <v>53</v>
      </c>
      <c r="C504" s="14" t="s">
        <v>52</v>
      </c>
      <c r="D504" s="14" t="s">
        <v>106</v>
      </c>
      <c r="E504" s="15">
        <v>10</v>
      </c>
      <c r="F504" s="33"/>
      <c r="G504" s="16" t="e">
        <f>INDEX(學生名單!A:H,MATCH(表格_3[[#This Row],[Student no.]],學生名單!B:B,0),1)</f>
        <v>#N/A</v>
      </c>
      <c r="H504" s="16"/>
    </row>
    <row r="505" spans="1:8">
      <c r="A505" s="12">
        <v>31</v>
      </c>
      <c r="B505" s="13" t="s">
        <v>19</v>
      </c>
      <c r="C505" s="14" t="s">
        <v>18</v>
      </c>
      <c r="D505" s="14" t="s">
        <v>106</v>
      </c>
      <c r="E505" s="15">
        <v>8</v>
      </c>
      <c r="F505" s="33"/>
      <c r="G505" s="16" t="e">
        <f>INDEX(學生名單!A:H,MATCH(表格_3[[#This Row],[Student no.]],學生名單!B:B,0),1)</f>
        <v>#N/A</v>
      </c>
      <c r="H505" s="16"/>
    </row>
    <row r="506" spans="1:8">
      <c r="A506" s="12">
        <v>3</v>
      </c>
      <c r="B506" s="13" t="s">
        <v>81</v>
      </c>
      <c r="C506" s="14" t="s">
        <v>80</v>
      </c>
      <c r="D506" s="14" t="s">
        <v>106</v>
      </c>
      <c r="E506" s="15">
        <v>9</v>
      </c>
      <c r="F506" s="33"/>
      <c r="G506" s="16" t="e">
        <f>INDEX(學生名單!A:H,MATCH(表格_3[[#This Row],[Student no.]],學生名單!B:B,0),1)</f>
        <v>#N/A</v>
      </c>
      <c r="H506" s="16"/>
    </row>
    <row r="507" spans="1:8">
      <c r="A507" s="12">
        <v>10</v>
      </c>
      <c r="B507" s="13" t="s">
        <v>27</v>
      </c>
      <c r="C507" s="14" t="s">
        <v>26</v>
      </c>
      <c r="D507" s="14" t="s">
        <v>106</v>
      </c>
      <c r="E507" s="15">
        <v>10</v>
      </c>
      <c r="F507" s="33"/>
      <c r="G507" s="16" t="e">
        <f>INDEX(學生名單!A:H,MATCH(表格_3[[#This Row],[Student no.]],學生名單!B:B,0),1)</f>
        <v>#N/A</v>
      </c>
      <c r="H507" s="16"/>
    </row>
    <row r="508" spans="1:8">
      <c r="A508" s="12">
        <v>38</v>
      </c>
      <c r="B508" s="13" t="s">
        <v>55</v>
      </c>
      <c r="C508" s="14" t="s">
        <v>54</v>
      </c>
      <c r="D508" s="14" t="s">
        <v>106</v>
      </c>
      <c r="E508" s="15">
        <v>6</v>
      </c>
      <c r="F508" s="33"/>
      <c r="G508" s="16" t="e">
        <f>INDEX(學生名單!A:H,MATCH(表格_3[[#This Row],[Student no.]],學生名單!B:B,0),1)</f>
        <v>#N/A</v>
      </c>
      <c r="H508" s="16"/>
    </row>
    <row r="509" spans="1:8">
      <c r="A509" s="12">
        <v>33</v>
      </c>
      <c r="B509" s="13" t="s">
        <v>11</v>
      </c>
      <c r="C509" s="14" t="s">
        <v>10</v>
      </c>
      <c r="D509" s="14" t="s">
        <v>106</v>
      </c>
      <c r="E509" s="15">
        <v>6</v>
      </c>
      <c r="F509" s="33"/>
      <c r="G509" s="16" t="e">
        <f>INDEX(學生名單!A:H,MATCH(表格_3[[#This Row],[Student no.]],學生名單!B:B,0),1)</f>
        <v>#N/A</v>
      </c>
      <c r="H509" s="16"/>
    </row>
    <row r="510" spans="1:8">
      <c r="A510" s="12">
        <v>5</v>
      </c>
      <c r="B510" s="13" t="s">
        <v>13</v>
      </c>
      <c r="C510" s="14" t="s">
        <v>12</v>
      </c>
      <c r="D510" s="14" t="s">
        <v>106</v>
      </c>
      <c r="E510" s="15">
        <v>7</v>
      </c>
      <c r="F510" s="33"/>
      <c r="G510" s="16" t="e">
        <f>INDEX(學生名單!A:H,MATCH(表格_3[[#This Row],[Student no.]],學生名單!B:B,0),1)</f>
        <v>#N/A</v>
      </c>
      <c r="H510" s="16"/>
    </row>
    <row r="511" spans="1:8">
      <c r="A511" s="12">
        <v>34</v>
      </c>
      <c r="B511" s="13" t="s">
        <v>29</v>
      </c>
      <c r="C511" s="14" t="s">
        <v>28</v>
      </c>
      <c r="D511" s="14" t="s">
        <v>106</v>
      </c>
      <c r="E511" s="15">
        <v>9</v>
      </c>
      <c r="F511" s="33"/>
      <c r="G511" s="16" t="e">
        <f>INDEX(學生名單!A:H,MATCH(表格_3[[#This Row],[Student no.]],學生名單!B:B,0),1)</f>
        <v>#N/A</v>
      </c>
      <c r="H511" s="16"/>
    </row>
    <row r="512" spans="1:8">
      <c r="A512" s="12">
        <v>12</v>
      </c>
      <c r="B512" s="13" t="s">
        <v>31</v>
      </c>
      <c r="C512" s="14" t="s">
        <v>30</v>
      </c>
      <c r="D512" s="14" t="s">
        <v>106</v>
      </c>
      <c r="E512" s="15">
        <v>9</v>
      </c>
      <c r="F512" s="33"/>
      <c r="G512" s="16" t="e">
        <f>INDEX(學生名單!A:H,MATCH(表格_3[[#This Row],[Student no.]],學生名單!B:B,0),1)</f>
        <v>#N/A</v>
      </c>
      <c r="H512" s="16"/>
    </row>
    <row r="513" spans="1:8">
      <c r="A513" s="12">
        <v>11</v>
      </c>
      <c r="B513" s="13" t="s">
        <v>43</v>
      </c>
      <c r="C513" s="14" t="s">
        <v>42</v>
      </c>
      <c r="D513" s="14" t="s">
        <v>106</v>
      </c>
      <c r="E513" s="15">
        <v>4</v>
      </c>
      <c r="F513" s="33"/>
      <c r="G513" s="16" t="e">
        <f>INDEX(學生名單!A:H,MATCH(表格_3[[#This Row],[Student no.]],學生名單!B:B,0),1)</f>
        <v>#N/A</v>
      </c>
      <c r="H513" s="16"/>
    </row>
    <row r="514" spans="1:8">
      <c r="A514" s="12">
        <v>18</v>
      </c>
      <c r="B514" s="13" t="s">
        <v>45</v>
      </c>
      <c r="C514" s="14" t="s">
        <v>44</v>
      </c>
      <c r="D514" s="14" t="s">
        <v>106</v>
      </c>
      <c r="E514" s="15">
        <v>7</v>
      </c>
      <c r="F514" s="33"/>
      <c r="G514" s="16" t="e">
        <f>INDEX(學生名單!A:H,MATCH(表格_3[[#This Row],[Student no.]],學生名單!B:B,0),1)</f>
        <v>#N/A</v>
      </c>
      <c r="H514" s="16"/>
    </row>
    <row r="515" spans="1:8">
      <c r="A515" s="12">
        <v>37</v>
      </c>
      <c r="B515" s="13" t="s">
        <v>33</v>
      </c>
      <c r="C515" s="14" t="s">
        <v>32</v>
      </c>
      <c r="D515" s="14" t="s">
        <v>106</v>
      </c>
      <c r="E515" s="15">
        <v>10</v>
      </c>
      <c r="F515" s="33"/>
      <c r="G515" s="16" t="e">
        <f>INDEX(學生名單!A:H,MATCH(表格_3[[#This Row],[Student no.]],學生名單!B:B,0),1)</f>
        <v>#N/A</v>
      </c>
      <c r="H515" s="16"/>
    </row>
    <row r="516" spans="1:8">
      <c r="A516" s="12">
        <v>24</v>
      </c>
      <c r="B516" s="13" t="s">
        <v>25</v>
      </c>
      <c r="C516" s="14" t="s">
        <v>24</v>
      </c>
      <c r="D516" s="14" t="s">
        <v>106</v>
      </c>
      <c r="E516" s="15">
        <v>9</v>
      </c>
      <c r="F516" s="33"/>
      <c r="G516" s="16" t="e">
        <f>INDEX(學生名單!A:H,MATCH(表格_3[[#This Row],[Student no.]],學生名單!B:B,0),1)</f>
        <v>#N/A</v>
      </c>
      <c r="H516" s="16"/>
    </row>
    <row r="517" spans="1:8">
      <c r="A517" s="12">
        <v>14</v>
      </c>
      <c r="B517" s="13" t="s">
        <v>67</v>
      </c>
      <c r="C517" s="14" t="s">
        <v>66</v>
      </c>
      <c r="D517" s="14" t="s">
        <v>106</v>
      </c>
      <c r="E517" s="15">
        <v>10</v>
      </c>
      <c r="F517" s="33"/>
      <c r="G517" s="16" t="e">
        <f>INDEX(學生名單!A:H,MATCH(表格_3[[#This Row],[Student no.]],學生名單!B:B,0),1)</f>
        <v>#N/A</v>
      </c>
      <c r="H517" s="16"/>
    </row>
    <row r="518" spans="1:8">
      <c r="A518" s="12">
        <v>36</v>
      </c>
      <c r="B518" s="13" t="s">
        <v>15</v>
      </c>
      <c r="C518" s="14" t="s">
        <v>14</v>
      </c>
      <c r="D518" s="14" t="s">
        <v>106</v>
      </c>
      <c r="E518" s="15">
        <v>5</v>
      </c>
      <c r="F518" s="33"/>
      <c r="G518" s="16" t="e">
        <f>INDEX(學生名單!A:H,MATCH(表格_3[[#This Row],[Student no.]],學生名單!B:B,0),1)</f>
        <v>#N/A</v>
      </c>
      <c r="H518" s="16"/>
    </row>
    <row r="519" spans="1:8">
      <c r="A519" s="12">
        <v>22</v>
      </c>
      <c r="B519" s="13" t="s">
        <v>65</v>
      </c>
      <c r="C519" s="14" t="s">
        <v>64</v>
      </c>
      <c r="D519" s="14" t="s">
        <v>106</v>
      </c>
      <c r="E519" s="15">
        <v>10</v>
      </c>
      <c r="F519" s="33"/>
      <c r="G519" s="16" t="e">
        <f>INDEX(學生名單!A:H,MATCH(表格_3[[#This Row],[Student no.]],學生名單!B:B,0),1)</f>
        <v>#N/A</v>
      </c>
      <c r="H519" s="16"/>
    </row>
    <row r="520" spans="1:8">
      <c r="A520" s="12">
        <v>2</v>
      </c>
      <c r="B520" s="13" t="s">
        <v>73</v>
      </c>
      <c r="C520" s="14" t="s">
        <v>72</v>
      </c>
      <c r="D520" s="14" t="s">
        <v>106</v>
      </c>
      <c r="E520" s="15">
        <v>8</v>
      </c>
      <c r="F520" s="33"/>
      <c r="G520" s="16" t="e">
        <f>INDEX(學生名單!A:H,MATCH(表格_3[[#This Row],[Student no.]],學生名單!B:B,0),1)</f>
        <v>#N/A</v>
      </c>
      <c r="H520" s="16"/>
    </row>
    <row r="521" spans="1:8">
      <c r="A521" s="12">
        <v>17</v>
      </c>
      <c r="B521" s="13" t="s">
        <v>69</v>
      </c>
      <c r="C521" s="14" t="s">
        <v>68</v>
      </c>
      <c r="D521" s="14" t="s">
        <v>106</v>
      </c>
      <c r="E521" s="15">
        <v>10</v>
      </c>
      <c r="F521" s="33"/>
      <c r="G521" s="16" t="e">
        <f>INDEX(學生名單!A:H,MATCH(表格_3[[#This Row],[Student no.]],學生名單!B:B,0),1)</f>
        <v>#N/A</v>
      </c>
      <c r="H521" s="16"/>
    </row>
    <row r="522" spans="1:8">
      <c r="A522" s="12">
        <v>16</v>
      </c>
      <c r="B522" s="13" t="s">
        <v>23</v>
      </c>
      <c r="C522" s="14" t="s">
        <v>22</v>
      </c>
      <c r="D522" s="14" t="s">
        <v>106</v>
      </c>
      <c r="E522" s="15">
        <v>8</v>
      </c>
      <c r="F522" s="33"/>
      <c r="G522" s="16" t="e">
        <f>INDEX(學生名單!A:H,MATCH(表格_3[[#This Row],[Student no.]],學生名單!B:B,0),1)</f>
        <v>#N/A</v>
      </c>
      <c r="H522" s="16"/>
    </row>
    <row r="523" spans="1:8">
      <c r="A523" s="12">
        <v>35</v>
      </c>
      <c r="B523" s="13" t="s">
        <v>77</v>
      </c>
      <c r="C523" s="14" t="s">
        <v>76</v>
      </c>
      <c r="D523" s="14" t="s">
        <v>106</v>
      </c>
      <c r="E523" s="15">
        <v>10</v>
      </c>
      <c r="F523" s="33"/>
      <c r="G523" s="16" t="e">
        <f>INDEX(學生名單!A:H,MATCH(表格_3[[#This Row],[Student no.]],學生名單!B:B,0),1)</f>
        <v>#N/A</v>
      </c>
      <c r="H523" s="16"/>
    </row>
    <row r="524" spans="1:8">
      <c r="A524" s="12">
        <v>7</v>
      </c>
      <c r="B524" s="13" t="s">
        <v>47</v>
      </c>
      <c r="C524" s="14" t="s">
        <v>46</v>
      </c>
      <c r="D524" s="14" t="s">
        <v>106</v>
      </c>
      <c r="E524" s="15">
        <v>8</v>
      </c>
      <c r="F524" s="33"/>
      <c r="G524" s="16" t="e">
        <f>INDEX(學生名單!A:H,MATCH(表格_3[[#This Row],[Student no.]],學生名單!B:B,0),1)</f>
        <v>#N/A</v>
      </c>
      <c r="H524" s="16"/>
    </row>
    <row r="525" spans="1:8">
      <c r="A525" s="12">
        <v>4</v>
      </c>
      <c r="B525" s="13" t="s">
        <v>83</v>
      </c>
      <c r="C525" s="14" t="s">
        <v>82</v>
      </c>
      <c r="D525" s="14" t="s">
        <v>106</v>
      </c>
      <c r="E525" s="15">
        <v>8</v>
      </c>
      <c r="F525" s="33"/>
      <c r="G525" s="16" t="e">
        <f>INDEX(學生名單!A:H,MATCH(表格_3[[#This Row],[Student no.]],學生名單!B:B,0),1)</f>
        <v>#N/A</v>
      </c>
      <c r="H525" s="16"/>
    </row>
    <row r="526" spans="1:8">
      <c r="A526" s="12">
        <v>9</v>
      </c>
      <c r="B526" s="13" t="s">
        <v>85</v>
      </c>
      <c r="C526" s="14" t="s">
        <v>84</v>
      </c>
      <c r="D526" s="14" t="s">
        <v>106</v>
      </c>
      <c r="E526" s="15">
        <v>9</v>
      </c>
      <c r="F526" s="33"/>
      <c r="G526" s="16" t="e">
        <f>INDEX(學生名單!A:H,MATCH(表格_3[[#This Row],[Student no.]],學生名單!B:B,0),1)</f>
        <v>#N/A</v>
      </c>
      <c r="H526" s="16"/>
    </row>
    <row r="527" spans="1:8">
      <c r="A527" s="12">
        <v>23</v>
      </c>
      <c r="B527" s="13" t="s">
        <v>37</v>
      </c>
      <c r="C527" s="14" t="s">
        <v>36</v>
      </c>
      <c r="D527" s="14" t="s">
        <v>106</v>
      </c>
      <c r="E527" s="15">
        <v>6</v>
      </c>
      <c r="F527" s="33"/>
      <c r="G527" s="16" t="e">
        <f>INDEX(學生名單!A:H,MATCH(表格_3[[#This Row],[Student no.]],學生名單!B:B,0),1)</f>
        <v>#N/A</v>
      </c>
      <c r="H527" s="16"/>
    </row>
    <row r="528" spans="1:8">
      <c r="A528" s="12">
        <v>32</v>
      </c>
      <c r="B528" s="13" t="s">
        <v>39</v>
      </c>
      <c r="C528" s="14" t="s">
        <v>38</v>
      </c>
      <c r="D528" s="14" t="s">
        <v>106</v>
      </c>
      <c r="E528" s="15">
        <v>6</v>
      </c>
      <c r="F528" s="33"/>
      <c r="G528" s="16" t="e">
        <f>INDEX(學生名單!A:H,MATCH(表格_3[[#This Row],[Student no.]],學生名單!B:B,0),1)</f>
        <v>#N/A</v>
      </c>
      <c r="H528" s="16"/>
    </row>
    <row r="529" spans="1:8">
      <c r="A529" s="12">
        <v>1</v>
      </c>
      <c r="B529" s="13" t="s">
        <v>79</v>
      </c>
      <c r="C529" s="14" t="s">
        <v>78</v>
      </c>
      <c r="D529" s="14" t="s">
        <v>106</v>
      </c>
      <c r="E529" s="15">
        <v>8</v>
      </c>
      <c r="F529" s="33"/>
      <c r="G529" s="16" t="e">
        <f>INDEX(學生名單!A:H,MATCH(表格_3[[#This Row],[Student no.]],學生名單!B:B,0),1)</f>
        <v>#N/A</v>
      </c>
      <c r="H529" s="16"/>
    </row>
    <row r="530" spans="1:8">
      <c r="A530" s="12">
        <v>27</v>
      </c>
      <c r="B530" s="13" t="s">
        <v>41</v>
      </c>
      <c r="C530" s="14" t="s">
        <v>40</v>
      </c>
      <c r="D530" s="14" t="s">
        <v>106</v>
      </c>
      <c r="E530" s="15">
        <v>7</v>
      </c>
      <c r="F530" s="33"/>
      <c r="G530" s="16" t="e">
        <f>INDEX(學生名單!A:H,MATCH(表格_3[[#This Row],[Student no.]],學生名單!B:B,0),1)</f>
        <v>#N/A</v>
      </c>
      <c r="H530" s="16"/>
    </row>
    <row r="531" spans="1:8">
      <c r="A531" s="12">
        <v>19</v>
      </c>
      <c r="B531" s="13" t="s">
        <v>59</v>
      </c>
      <c r="C531" s="14" t="s">
        <v>58</v>
      </c>
      <c r="D531" s="14" t="s">
        <v>106</v>
      </c>
      <c r="E531" s="15">
        <v>7</v>
      </c>
      <c r="F531" s="33"/>
      <c r="G531" s="16" t="e">
        <f>INDEX(學生名單!A:H,MATCH(表格_3[[#This Row],[Student no.]],學生名單!B:B,0),1)</f>
        <v>#N/A</v>
      </c>
      <c r="H531" s="16"/>
    </row>
    <row r="532" spans="1:8">
      <c r="A532" s="12">
        <v>29</v>
      </c>
      <c r="B532" s="13" t="s">
        <v>61</v>
      </c>
      <c r="C532" s="14" t="s">
        <v>60</v>
      </c>
      <c r="D532" s="14" t="s">
        <v>106</v>
      </c>
      <c r="E532" s="15">
        <v>10</v>
      </c>
      <c r="F532" s="33"/>
      <c r="G532" s="16" t="e">
        <f>INDEX(學生名單!A:H,MATCH(表格_3[[#This Row],[Student no.]],學生名單!B:B,0),1)</f>
        <v>#N/A</v>
      </c>
      <c r="H532" s="16"/>
    </row>
    <row r="533" spans="1:8">
      <c r="A533" s="12">
        <v>8</v>
      </c>
      <c r="B533" s="13" t="s">
        <v>17</v>
      </c>
      <c r="C533" s="14" t="s">
        <v>16</v>
      </c>
      <c r="D533" s="14" t="s">
        <v>106</v>
      </c>
      <c r="E533" s="15">
        <v>10</v>
      </c>
      <c r="F533" s="33"/>
      <c r="G533" s="16" t="e">
        <f>INDEX(學生名單!A:H,MATCH(表格_3[[#This Row],[Student no.]],學生名單!B:B,0),1)</f>
        <v>#N/A</v>
      </c>
      <c r="H533" s="16"/>
    </row>
    <row r="534" spans="1:8">
      <c r="A534" s="23"/>
      <c r="B534" s="23"/>
      <c r="C534" s="23"/>
      <c r="D534" s="23"/>
      <c r="E534" s="23"/>
      <c r="F534" s="37"/>
      <c r="G534" s="23"/>
      <c r="H534" s="23" t="str">
        <f t="shared" ref="H534" si="0">B534&amp;C534</f>
        <v/>
      </c>
    </row>
  </sheetData>
  <phoneticPr fontId="15" type="noConversion"/>
  <dataValidations count="1">
    <dataValidation type="list" allowBlank="1" showInputMessage="1" showErrorMessage="1" sqref="E379:G388 E40:G77 E2:G38 E79:G377">
      <formula1>科別</formula1>
    </dataValidation>
  </dataValidations>
  <pageMargins left="0.51181102362204722" right="0.43307086614173229" top="0.74803149606299213" bottom="0.74803149606299213" header="0.31496062992125984" footer="0.31496062992125984"/>
  <pageSetup paperSize="9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M35"/>
  <sheetViews>
    <sheetView view="pageBreakPreview" topLeftCell="B4" zoomScale="115" zoomScaleNormal="90" zoomScaleSheetLayoutView="115" workbookViewId="0">
      <pane xSplit="7" topLeftCell="V1" activePane="topRight" state="frozen"/>
      <selection activeCell="C1" sqref="C1"/>
      <selection pane="topRight" activeCell="Z11" sqref="Z11"/>
    </sheetView>
  </sheetViews>
  <sheetFormatPr defaultColWidth="8.875" defaultRowHeight="12.75"/>
  <cols>
    <col min="1" max="1" width="0.625" style="65" customWidth="1"/>
    <col min="2" max="3" width="5.875" style="66" hidden="1" customWidth="1"/>
    <col min="4" max="4" width="6.25" style="486" customWidth="1"/>
    <col min="5" max="5" width="7.75" style="486" customWidth="1"/>
    <col min="6" max="6" width="7.5" style="348" customWidth="1"/>
    <col min="7" max="7" width="8" style="348" customWidth="1"/>
    <col min="8" max="8" width="10.125" style="496" customWidth="1"/>
    <col min="9" max="9" width="8.625" style="58" customWidth="1"/>
    <col min="10" max="10" width="7.875" style="58" customWidth="1"/>
    <col min="11" max="11" width="8.5" style="58" customWidth="1"/>
    <col min="12" max="12" width="10" style="58" customWidth="1"/>
    <col min="13" max="13" width="9.75" style="58" customWidth="1"/>
    <col min="14" max="14" width="8.625" style="67" customWidth="1"/>
    <col min="15" max="15" width="8.5" style="58" customWidth="1"/>
    <col min="16" max="17" width="7.75" style="58" customWidth="1"/>
    <col min="18" max="18" width="8.125" style="58" customWidth="1"/>
    <col min="19" max="19" width="8.375" style="63" customWidth="1"/>
    <col min="20" max="20" width="7.875" style="68" customWidth="1"/>
    <col min="21" max="21" width="9.375" style="58" customWidth="1"/>
    <col min="22" max="22" width="7.75" style="58" customWidth="1"/>
    <col min="23" max="23" width="9.125" style="58" customWidth="1"/>
    <col min="24" max="27" width="8.5" style="58" customWidth="1"/>
    <col min="28" max="28" width="8.375" style="58" customWidth="1"/>
    <col min="29" max="29" width="9.25" style="58" customWidth="1"/>
    <col min="30" max="30" width="9.75" style="58" customWidth="1"/>
    <col min="31" max="31" width="9.25" style="58" customWidth="1"/>
    <col min="32" max="32" width="5.75" style="58" customWidth="1"/>
    <col min="33" max="33" width="3.75" style="58" customWidth="1"/>
    <col min="34" max="34" width="5.125" style="58" customWidth="1"/>
    <col min="35" max="36" width="5.375" style="58" customWidth="1"/>
    <col min="37" max="37" width="5" style="58" customWidth="1"/>
    <col min="38" max="38" width="4.5" style="58" customWidth="1"/>
    <col min="39" max="39" width="6.375" style="58" customWidth="1"/>
    <col min="40" max="40" width="5.375" style="58" customWidth="1"/>
    <col min="41" max="41" width="7.5" style="58" customWidth="1"/>
    <col min="42" max="42" width="8.875" style="58" customWidth="1"/>
    <col min="43" max="43" width="5.5" style="58" customWidth="1"/>
    <col min="44" max="45" width="5.625" style="58" customWidth="1"/>
    <col min="46" max="54" width="6.875" style="58" customWidth="1"/>
    <col min="55" max="55" width="8.875" style="58" customWidth="1"/>
    <col min="56" max="56" width="6.25" style="58" customWidth="1"/>
    <col min="57" max="57" width="8" style="58" customWidth="1"/>
    <col min="58" max="58" width="5.75" style="58" customWidth="1"/>
    <col min="59" max="59" width="4.375" style="58" customWidth="1"/>
    <col min="60" max="60" width="3.5" style="58" customWidth="1"/>
    <col min="61" max="61" width="7.125" style="58" customWidth="1"/>
    <col min="62" max="62" width="4.5" style="58" customWidth="1"/>
    <col min="63" max="63" width="6.125" style="66" customWidth="1"/>
    <col min="64" max="64" width="5.875" style="66" customWidth="1"/>
    <col min="65" max="65" width="3.5" style="66" bestFit="1" customWidth="1"/>
    <col min="66" max="16384" width="8.875" style="66"/>
  </cols>
  <sheetData>
    <row r="1" spans="1:65" s="44" customFormat="1" ht="31.9" customHeight="1">
      <c r="A1" s="43"/>
      <c r="C1" s="45"/>
      <c r="D1" s="480"/>
      <c r="E1" s="480"/>
      <c r="F1" s="344"/>
      <c r="G1" s="362" t="s">
        <v>1272</v>
      </c>
      <c r="H1" s="489"/>
      <c r="I1" s="45"/>
      <c r="J1" s="45"/>
      <c r="K1" s="45"/>
      <c r="L1" s="45"/>
      <c r="M1" s="45"/>
      <c r="N1" s="46"/>
      <c r="O1" s="47"/>
      <c r="P1" s="47"/>
      <c r="Q1" s="47"/>
      <c r="R1" s="47"/>
      <c r="S1" s="47"/>
      <c r="T1" s="47"/>
      <c r="U1" s="47"/>
      <c r="V1" s="48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1:65" s="44" customFormat="1" ht="27.6" hidden="1" customHeight="1">
      <c r="A2" s="43"/>
      <c r="C2" s="50"/>
      <c r="D2" s="481"/>
      <c r="E2" s="481"/>
      <c r="F2" s="345"/>
      <c r="G2" s="363" t="s">
        <v>441</v>
      </c>
      <c r="H2" s="49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</row>
    <row r="3" spans="1:65" s="49" customFormat="1" ht="16.149999999999999" customHeight="1">
      <c r="A3" s="51"/>
      <c r="B3" s="52" t="s">
        <v>301</v>
      </c>
      <c r="C3" s="53"/>
      <c r="D3" s="482"/>
      <c r="E3" s="482"/>
      <c r="F3" s="346"/>
      <c r="G3" s="346"/>
      <c r="H3" s="491"/>
      <c r="I3" s="575" t="s">
        <v>443</v>
      </c>
      <c r="J3" s="574"/>
      <c r="K3" s="575" t="s">
        <v>444</v>
      </c>
      <c r="L3" s="574"/>
      <c r="M3" s="575" t="s">
        <v>445</v>
      </c>
      <c r="N3" s="574"/>
      <c r="O3" s="575" t="s">
        <v>446</v>
      </c>
      <c r="P3" s="574"/>
      <c r="Q3" s="575" t="s">
        <v>447</v>
      </c>
      <c r="R3" s="574"/>
      <c r="S3" s="576" t="s">
        <v>448</v>
      </c>
      <c r="T3" s="577"/>
      <c r="U3" s="139" t="s">
        <v>697</v>
      </c>
      <c r="V3" s="576" t="s">
        <v>449</v>
      </c>
      <c r="W3" s="577"/>
      <c r="X3" s="575" t="s">
        <v>450</v>
      </c>
      <c r="Y3" s="574"/>
      <c r="Z3" s="575" t="s">
        <v>451</v>
      </c>
      <c r="AA3" s="574"/>
      <c r="AB3" s="575" t="s">
        <v>452</v>
      </c>
      <c r="AC3" s="574"/>
      <c r="AD3" s="574" t="s">
        <v>491</v>
      </c>
      <c r="AE3" s="574"/>
      <c r="AF3" s="104"/>
      <c r="AG3" s="10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</row>
    <row r="4" spans="1:65" s="58" customFormat="1" ht="18">
      <c r="A4" s="55"/>
      <c r="B4" s="56"/>
      <c r="C4" s="57"/>
      <c r="D4" s="483"/>
      <c r="E4" s="483"/>
      <c r="F4" s="347"/>
      <c r="G4" s="347"/>
      <c r="H4" s="492"/>
      <c r="I4" s="123" t="s">
        <v>453</v>
      </c>
      <c r="J4" s="123" t="s">
        <v>252</v>
      </c>
      <c r="K4" s="123" t="s">
        <v>454</v>
      </c>
      <c r="L4" s="123" t="s">
        <v>455</v>
      </c>
      <c r="M4" s="123" t="s">
        <v>456</v>
      </c>
      <c r="N4" s="123" t="s">
        <v>457</v>
      </c>
      <c r="O4" s="123" t="s">
        <v>458</v>
      </c>
      <c r="P4" s="123" t="s">
        <v>459</v>
      </c>
      <c r="Q4" s="123" t="s">
        <v>460</v>
      </c>
      <c r="R4" s="123" t="s">
        <v>461</v>
      </c>
      <c r="S4" s="123" t="s">
        <v>462</v>
      </c>
      <c r="T4" s="123" t="s">
        <v>463</v>
      </c>
      <c r="U4" s="138" t="s">
        <v>697</v>
      </c>
      <c r="V4" s="123" t="s">
        <v>1070</v>
      </c>
      <c r="W4" s="123" t="s">
        <v>464</v>
      </c>
      <c r="X4" s="123" t="s">
        <v>465</v>
      </c>
      <c r="Y4" s="123" t="s">
        <v>466</v>
      </c>
      <c r="Z4" s="123" t="s">
        <v>467</v>
      </c>
      <c r="AA4" s="123" t="s">
        <v>468</v>
      </c>
      <c r="AB4" s="123" t="s">
        <v>469</v>
      </c>
      <c r="AC4" s="123" t="s">
        <v>470</v>
      </c>
      <c r="AD4" s="123" t="s">
        <v>471</v>
      </c>
      <c r="AE4" s="123" t="s">
        <v>472</v>
      </c>
      <c r="AF4" s="145"/>
      <c r="AG4" s="103"/>
      <c r="AI4" s="59"/>
      <c r="AJ4" s="59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</row>
    <row r="5" spans="1:65" s="360" customFormat="1" ht="38.450000000000003" customHeight="1">
      <c r="A5" s="354" t="s">
        <v>302</v>
      </c>
      <c r="B5" s="355" t="s">
        <v>6</v>
      </c>
      <c r="C5" s="356" t="s">
        <v>7</v>
      </c>
      <c r="D5" s="484" t="s">
        <v>8</v>
      </c>
      <c r="E5" s="484" t="s">
        <v>303</v>
      </c>
      <c r="F5" s="356" t="s">
        <v>307</v>
      </c>
      <c r="G5" s="356" t="s">
        <v>9</v>
      </c>
      <c r="H5" s="493" t="s">
        <v>1220</v>
      </c>
      <c r="I5" s="473" t="s">
        <v>1196</v>
      </c>
      <c r="J5" s="473" t="s">
        <v>1161</v>
      </c>
      <c r="K5" s="474" t="s">
        <v>1163</v>
      </c>
      <c r="L5" s="474" t="s">
        <v>1165</v>
      </c>
      <c r="M5" s="474" t="s">
        <v>1167</v>
      </c>
      <c r="N5" s="474" t="s">
        <v>1169</v>
      </c>
      <c r="O5" s="474" t="s">
        <v>1170</v>
      </c>
      <c r="P5" s="474" t="s">
        <v>1171</v>
      </c>
      <c r="Q5" s="474" t="s">
        <v>1172</v>
      </c>
      <c r="R5" s="474" t="s">
        <v>1174</v>
      </c>
      <c r="S5" s="357" t="s">
        <v>1197</v>
      </c>
      <c r="T5" s="357" t="s">
        <v>1223</v>
      </c>
      <c r="U5" s="361" t="s">
        <v>1198</v>
      </c>
      <c r="V5" s="357" t="s">
        <v>1199</v>
      </c>
      <c r="W5" s="357" t="s">
        <v>1200</v>
      </c>
      <c r="X5" s="357" t="s">
        <v>1201</v>
      </c>
      <c r="Y5" s="357" t="s">
        <v>1202</v>
      </c>
      <c r="Z5" s="357" t="s">
        <v>1203</v>
      </c>
      <c r="AA5" s="357" t="s">
        <v>1204</v>
      </c>
      <c r="AB5" s="357" t="s">
        <v>1205</v>
      </c>
      <c r="AC5" s="357" t="s">
        <v>1206</v>
      </c>
      <c r="AD5" s="357" t="s">
        <v>628</v>
      </c>
      <c r="AE5" s="358" t="s">
        <v>629</v>
      </c>
      <c r="AF5" s="358"/>
      <c r="AG5" s="359"/>
      <c r="AI5" s="267" t="s">
        <v>110</v>
      </c>
      <c r="AJ5" s="267" t="s">
        <v>101</v>
      </c>
      <c r="AK5" s="258" t="s">
        <v>102</v>
      </c>
      <c r="AL5" s="258" t="s">
        <v>103</v>
      </c>
      <c r="AM5" s="258" t="s">
        <v>104</v>
      </c>
      <c r="AN5" s="258" t="s">
        <v>106</v>
      </c>
      <c r="AO5" s="258" t="s">
        <v>107</v>
      </c>
      <c r="AP5" s="258" t="s">
        <v>108</v>
      </c>
      <c r="AQ5" s="258" t="s">
        <v>112</v>
      </c>
      <c r="AR5" s="258" t="s">
        <v>109</v>
      </c>
      <c r="AS5" s="258" t="s">
        <v>105</v>
      </c>
      <c r="AT5" s="258" t="s">
        <v>304</v>
      </c>
      <c r="AU5" s="258" t="s">
        <v>626</v>
      </c>
      <c r="AV5" s="258" t="s">
        <v>625</v>
      </c>
      <c r="AW5" s="258" t="s">
        <v>627</v>
      </c>
      <c r="AX5" s="258" t="s">
        <v>707</v>
      </c>
      <c r="AY5" s="258" t="s">
        <v>624</v>
      </c>
      <c r="AZ5" s="258" t="s">
        <v>623</v>
      </c>
      <c r="BA5" s="258" t="s">
        <v>662</v>
      </c>
      <c r="BB5" s="258" t="s">
        <v>712</v>
      </c>
      <c r="BC5" s="258" t="s">
        <v>622</v>
      </c>
      <c r="BD5" s="258" t="s">
        <v>638</v>
      </c>
      <c r="BE5" s="258" t="s">
        <v>713</v>
      </c>
      <c r="BF5" s="258" t="s">
        <v>705</v>
      </c>
      <c r="BG5" s="258" t="s">
        <v>706</v>
      </c>
      <c r="BH5" s="258" t="s">
        <v>117</v>
      </c>
      <c r="BI5" s="258" t="s">
        <v>132</v>
      </c>
      <c r="BJ5" s="258" t="s">
        <v>130</v>
      </c>
      <c r="BK5" s="258" t="s">
        <v>131</v>
      </c>
      <c r="BL5" s="258" t="s">
        <v>129</v>
      </c>
    </row>
    <row r="6" spans="1:65" s="63" customFormat="1" ht="14.45" customHeight="1">
      <c r="A6" s="65"/>
      <c r="B6" s="454"/>
      <c r="C6" s="454"/>
      <c r="D6" s="485">
        <f>VLOOKUP($H6,學生名單!$B$2:$H$23,5,FALSE)</f>
        <v>9508</v>
      </c>
      <c r="E6" s="485" t="str">
        <f>VLOOKUP($H6,學生名單!$B$2:$H$23,6,FALSE)</f>
        <v>Q18508</v>
      </c>
      <c r="F6" s="457" t="str">
        <f>學生名單!D19</f>
        <v>艾莉莎</v>
      </c>
      <c r="G6" s="342" t="str">
        <f>學生名單!E19</f>
        <v>Allyssa Zia Haywood</v>
      </c>
      <c r="H6" s="494" t="str">
        <f>學生名單!B19</f>
        <v>11057001A</v>
      </c>
      <c r="I6" s="460" t="s">
        <v>129</v>
      </c>
      <c r="J6" s="460" t="s">
        <v>1098</v>
      </c>
      <c r="K6" s="460" t="s">
        <v>1099</v>
      </c>
      <c r="L6" s="460" t="s">
        <v>622</v>
      </c>
      <c r="M6" s="460" t="s">
        <v>132</v>
      </c>
      <c r="N6" s="463" t="s">
        <v>132</v>
      </c>
      <c r="O6" s="460" t="s">
        <v>130</v>
      </c>
      <c r="P6" s="460" t="s">
        <v>130</v>
      </c>
      <c r="Q6" s="460" t="s">
        <v>105</v>
      </c>
      <c r="R6" s="460" t="s">
        <v>1077</v>
      </c>
      <c r="S6" s="460" t="s">
        <v>1076</v>
      </c>
      <c r="T6" s="460" t="s">
        <v>1080</v>
      </c>
      <c r="U6" s="460"/>
      <c r="V6" s="460" t="s">
        <v>112</v>
      </c>
      <c r="W6" s="460" t="s">
        <v>627</v>
      </c>
      <c r="X6" s="460" t="s">
        <v>774</v>
      </c>
      <c r="Y6" s="460" t="s">
        <v>1224</v>
      </c>
      <c r="Z6" s="460" t="s">
        <v>101</v>
      </c>
      <c r="AA6" s="460" t="s">
        <v>1110</v>
      </c>
      <c r="AB6" s="460" t="s">
        <v>304</v>
      </c>
      <c r="AC6" s="460" t="s">
        <v>103</v>
      </c>
      <c r="AD6" s="62"/>
      <c r="AE6" s="62"/>
      <c r="AF6" s="62"/>
      <c r="AG6" s="62"/>
      <c r="AH6" s="58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</row>
    <row r="7" spans="1:65" s="63" customFormat="1" ht="13.5">
      <c r="A7" s="61" t="str">
        <f>"_"&amp;H7</f>
        <v>_11057002A</v>
      </c>
      <c r="B7" s="105"/>
      <c r="C7" s="198"/>
      <c r="D7" s="485">
        <f>VLOOKUP($H7,學生名單!$B$2:$H$23,5,FALSE)</f>
        <v>9506</v>
      </c>
      <c r="E7" s="485" t="str">
        <f>VLOOKUP($H7,學生名單!$B$2:$H$23,6,FALSE)</f>
        <v>Q18506</v>
      </c>
      <c r="F7" s="342" t="str">
        <f>學生名單!D10</f>
        <v>艾莉安</v>
      </c>
      <c r="G7" s="342" t="str">
        <f>學生名單!E10</f>
        <v>Araine Minelle Amy Sydela Humes</v>
      </c>
      <c r="H7" s="495" t="str">
        <f>學生名單!B10</f>
        <v>11057002A</v>
      </c>
      <c r="I7" s="460" t="s">
        <v>129</v>
      </c>
      <c r="J7" s="460" t="s">
        <v>1098</v>
      </c>
      <c r="K7" s="460" t="s">
        <v>1100</v>
      </c>
      <c r="L7" s="460" t="s">
        <v>800</v>
      </c>
      <c r="M7" s="460" t="s">
        <v>132</v>
      </c>
      <c r="N7" s="460" t="s">
        <v>132</v>
      </c>
      <c r="O7" s="460" t="s">
        <v>130</v>
      </c>
      <c r="P7" s="460" t="s">
        <v>130</v>
      </c>
      <c r="Q7" s="460" t="s">
        <v>1112</v>
      </c>
      <c r="R7" s="460" t="s">
        <v>1078</v>
      </c>
      <c r="S7" s="460" t="s">
        <v>1079</v>
      </c>
      <c r="T7" s="460" t="s">
        <v>1076</v>
      </c>
      <c r="U7" s="460"/>
      <c r="V7" s="460" t="s">
        <v>101</v>
      </c>
      <c r="W7" s="460" t="s">
        <v>624</v>
      </c>
      <c r="X7" s="460" t="s">
        <v>103</v>
      </c>
      <c r="Y7" s="460" t="s">
        <v>104</v>
      </c>
      <c r="Z7" s="460" t="s">
        <v>698</v>
      </c>
      <c r="AA7" s="460" t="s">
        <v>774</v>
      </c>
      <c r="AB7" s="460" t="s">
        <v>304</v>
      </c>
      <c r="AC7" s="460" t="s">
        <v>112</v>
      </c>
      <c r="AD7" s="64"/>
      <c r="AE7" s="64"/>
      <c r="AF7" s="64"/>
      <c r="AG7" s="64"/>
      <c r="AH7" s="58"/>
      <c r="AI7" s="101">
        <f t="shared" ref="AI7:AR10" si="0">COUNTIF($I7:$AF7,AI$5)</f>
        <v>0</v>
      </c>
      <c r="AJ7" s="101">
        <f t="shared" si="0"/>
        <v>1</v>
      </c>
      <c r="AK7" s="101">
        <f t="shared" si="0"/>
        <v>0</v>
      </c>
      <c r="AL7" s="101">
        <f t="shared" si="0"/>
        <v>1</v>
      </c>
      <c r="AM7" s="101">
        <f t="shared" si="0"/>
        <v>1</v>
      </c>
      <c r="AN7" s="101">
        <f t="shared" si="0"/>
        <v>0</v>
      </c>
      <c r="AO7" s="101">
        <f t="shared" si="0"/>
        <v>0</v>
      </c>
      <c r="AP7" s="101">
        <f t="shared" si="0"/>
        <v>0</v>
      </c>
      <c r="AQ7" s="101">
        <f t="shared" si="0"/>
        <v>1</v>
      </c>
      <c r="AR7" s="101">
        <f t="shared" si="0"/>
        <v>1</v>
      </c>
      <c r="AS7" s="101">
        <f t="shared" ref="AS7:BB10" si="1">COUNTIF($I7:$AF7,AS$5)</f>
        <v>1</v>
      </c>
      <c r="AT7" s="101">
        <f t="shared" si="1"/>
        <v>1</v>
      </c>
      <c r="AU7" s="101">
        <f t="shared" si="1"/>
        <v>0</v>
      </c>
      <c r="AV7" s="101">
        <f t="shared" si="1"/>
        <v>0</v>
      </c>
      <c r="AW7" s="101">
        <f t="shared" si="1"/>
        <v>0</v>
      </c>
      <c r="AX7" s="101">
        <f t="shared" si="1"/>
        <v>0</v>
      </c>
      <c r="AY7" s="101">
        <f t="shared" si="1"/>
        <v>1</v>
      </c>
      <c r="AZ7" s="101">
        <f t="shared" si="1"/>
        <v>0</v>
      </c>
      <c r="BA7" s="101">
        <f t="shared" si="1"/>
        <v>0</v>
      </c>
      <c r="BB7" s="101">
        <f t="shared" si="1"/>
        <v>0</v>
      </c>
      <c r="BC7" s="101">
        <f t="shared" ref="BC7:BL10" si="2">COUNTIF($I7:$AF7,BC$5)</f>
        <v>0</v>
      </c>
      <c r="BD7" s="101">
        <f t="shared" si="2"/>
        <v>0</v>
      </c>
      <c r="BE7" s="101">
        <f t="shared" si="2"/>
        <v>0</v>
      </c>
      <c r="BF7" s="101">
        <f t="shared" si="2"/>
        <v>1</v>
      </c>
      <c r="BG7" s="101">
        <f t="shared" si="2"/>
        <v>0</v>
      </c>
      <c r="BH7" s="101">
        <f t="shared" si="2"/>
        <v>1</v>
      </c>
      <c r="BI7" s="101">
        <f t="shared" si="2"/>
        <v>2</v>
      </c>
      <c r="BJ7" s="101">
        <f t="shared" si="2"/>
        <v>2</v>
      </c>
      <c r="BK7" s="101">
        <f t="shared" si="2"/>
        <v>3</v>
      </c>
      <c r="BL7" s="101">
        <f t="shared" si="2"/>
        <v>3</v>
      </c>
      <c r="BM7" s="63">
        <f>SUM(AI7:BL7)</f>
        <v>20</v>
      </c>
    </row>
    <row r="8" spans="1:65" s="63" customFormat="1" ht="13.5">
      <c r="A8" s="61" t="str">
        <f>"_"&amp;H8</f>
        <v>_11057003A</v>
      </c>
      <c r="B8" s="62"/>
      <c r="C8" s="198"/>
      <c r="D8" s="485">
        <f>VLOOKUP($H8,學生名單!$B$2:$H$23,5,FALSE)</f>
        <v>9509</v>
      </c>
      <c r="E8" s="485" t="str">
        <f>VLOOKUP($H8,學生名單!$B$2:$H$23,6,FALSE)</f>
        <v>Q18509</v>
      </c>
      <c r="F8" s="342" t="str">
        <f>學生名單!D15</f>
        <v>貝蘭妮</v>
      </c>
      <c r="G8" s="342" t="str">
        <f>學生名單!E15</f>
        <v>Britney Carmey Bernadine</v>
      </c>
      <c r="H8" s="495" t="str">
        <f>學生名單!B15</f>
        <v>11057003A</v>
      </c>
      <c r="I8" s="460" t="s">
        <v>129</v>
      </c>
      <c r="J8" s="460" t="s">
        <v>1098</v>
      </c>
      <c r="K8" s="460" t="s">
        <v>1100</v>
      </c>
      <c r="L8" s="460" t="s">
        <v>800</v>
      </c>
      <c r="M8" s="460" t="s">
        <v>132</v>
      </c>
      <c r="N8" s="460" t="s">
        <v>132</v>
      </c>
      <c r="O8" s="460" t="s">
        <v>130</v>
      </c>
      <c r="P8" s="460" t="s">
        <v>130</v>
      </c>
      <c r="Q8" s="460" t="s">
        <v>638</v>
      </c>
      <c r="R8" s="460" t="s">
        <v>1076</v>
      </c>
      <c r="S8" s="460" t="s">
        <v>1076</v>
      </c>
      <c r="T8" s="460" t="s">
        <v>1077</v>
      </c>
      <c r="U8" s="460"/>
      <c r="V8" s="460" t="s">
        <v>621</v>
      </c>
      <c r="W8" s="460" t="s">
        <v>621</v>
      </c>
      <c r="X8" s="460" t="s">
        <v>625</v>
      </c>
      <c r="Y8" s="460" t="s">
        <v>1215</v>
      </c>
      <c r="Z8" s="460" t="s">
        <v>698</v>
      </c>
      <c r="AA8" s="460" t="s">
        <v>774</v>
      </c>
      <c r="AB8" s="460" t="s">
        <v>108</v>
      </c>
      <c r="AC8" s="460" t="s">
        <v>112</v>
      </c>
      <c r="AD8" s="64"/>
      <c r="AE8" s="64"/>
      <c r="AF8" s="64"/>
      <c r="AG8" s="64"/>
      <c r="AH8" s="58"/>
      <c r="AI8" s="101">
        <f t="shared" si="0"/>
        <v>0</v>
      </c>
      <c r="AJ8" s="349">
        <f t="shared" si="0"/>
        <v>0</v>
      </c>
      <c r="AK8" s="350">
        <f t="shared" si="0"/>
        <v>0</v>
      </c>
      <c r="AL8" s="349">
        <f t="shared" si="0"/>
        <v>0</v>
      </c>
      <c r="AM8" s="101">
        <f t="shared" si="0"/>
        <v>0</v>
      </c>
      <c r="AN8" s="101">
        <f t="shared" si="0"/>
        <v>0</v>
      </c>
      <c r="AO8" s="101">
        <f t="shared" si="0"/>
        <v>0</v>
      </c>
      <c r="AP8" s="101">
        <f t="shared" si="0"/>
        <v>1</v>
      </c>
      <c r="AQ8" s="351">
        <f t="shared" si="0"/>
        <v>1</v>
      </c>
      <c r="AR8" s="349">
        <f t="shared" si="0"/>
        <v>1</v>
      </c>
      <c r="AS8" s="349">
        <f t="shared" si="1"/>
        <v>0</v>
      </c>
      <c r="AT8" s="349">
        <f t="shared" si="1"/>
        <v>0</v>
      </c>
      <c r="AU8" s="101">
        <f t="shared" si="1"/>
        <v>0</v>
      </c>
      <c r="AV8" s="101">
        <f t="shared" si="1"/>
        <v>1</v>
      </c>
      <c r="AW8" s="352">
        <f t="shared" si="1"/>
        <v>0</v>
      </c>
      <c r="AX8" s="101">
        <f t="shared" si="1"/>
        <v>2</v>
      </c>
      <c r="AY8" s="101">
        <f t="shared" si="1"/>
        <v>0</v>
      </c>
      <c r="AZ8" s="101">
        <f t="shared" si="1"/>
        <v>0</v>
      </c>
      <c r="BA8" s="101">
        <f t="shared" si="1"/>
        <v>0</v>
      </c>
      <c r="BB8" s="101">
        <f t="shared" si="1"/>
        <v>0</v>
      </c>
      <c r="BC8" s="101">
        <f t="shared" si="2"/>
        <v>0</v>
      </c>
      <c r="BD8" s="101">
        <f t="shared" si="2"/>
        <v>1</v>
      </c>
      <c r="BE8" s="101">
        <f t="shared" si="2"/>
        <v>0</v>
      </c>
      <c r="BF8" s="349">
        <f t="shared" si="2"/>
        <v>1</v>
      </c>
      <c r="BG8" s="101">
        <f t="shared" si="2"/>
        <v>1</v>
      </c>
      <c r="BH8" s="349">
        <f t="shared" si="2"/>
        <v>1</v>
      </c>
      <c r="BI8" s="101">
        <f t="shared" si="2"/>
        <v>2</v>
      </c>
      <c r="BJ8" s="101">
        <f t="shared" si="2"/>
        <v>2</v>
      </c>
      <c r="BK8" s="101">
        <f t="shared" si="2"/>
        <v>3</v>
      </c>
      <c r="BL8" s="101">
        <f t="shared" si="2"/>
        <v>3</v>
      </c>
      <c r="BM8" s="63">
        <f>SUM(AI8:BL8)</f>
        <v>20</v>
      </c>
    </row>
    <row r="9" spans="1:65" s="63" customFormat="1" ht="15" customHeight="1" thickBot="1">
      <c r="A9" s="61" t="str">
        <f>"_"&amp;H9</f>
        <v>_11057004A</v>
      </c>
      <c r="B9" s="62"/>
      <c r="C9" s="343"/>
      <c r="D9" s="485">
        <f>VLOOKUP($H9,學生名單!$B$2:$H$23,5,FALSE)</f>
        <v>9510</v>
      </c>
      <c r="E9" s="485" t="str">
        <f>VLOOKUP($H9,學生名單!$B$2:$H$23,6,FALSE)</f>
        <v>Q18510</v>
      </c>
      <c r="F9" s="342" t="str">
        <f>學生名單!D4</f>
        <v>席倫</v>
      </c>
      <c r="G9" s="342" t="str">
        <f>學生名單!E4</f>
        <v>Byron Meltel Silil</v>
      </c>
      <c r="H9" s="495" t="str">
        <f>學生名單!B4</f>
        <v>11057004A</v>
      </c>
      <c r="I9" s="460" t="s">
        <v>103</v>
      </c>
      <c r="J9" s="460" t="s">
        <v>800</v>
      </c>
      <c r="K9" s="460" t="s">
        <v>624</v>
      </c>
      <c r="L9" s="460" t="s">
        <v>1101</v>
      </c>
      <c r="M9" s="460" t="s">
        <v>1102</v>
      </c>
      <c r="N9" s="460" t="s">
        <v>1105</v>
      </c>
      <c r="O9" s="460" t="s">
        <v>132</v>
      </c>
      <c r="P9" s="460" t="s">
        <v>132</v>
      </c>
      <c r="Q9" s="460" t="s">
        <v>130</v>
      </c>
      <c r="R9" s="460" t="s">
        <v>130</v>
      </c>
      <c r="S9" s="460" t="s">
        <v>105</v>
      </c>
      <c r="T9" s="460" t="s">
        <v>112</v>
      </c>
      <c r="U9" s="460"/>
      <c r="V9" s="460" t="s">
        <v>1076</v>
      </c>
      <c r="W9" s="460" t="s">
        <v>1076</v>
      </c>
      <c r="X9" s="460" t="s">
        <v>1076</v>
      </c>
      <c r="Y9" s="460" t="s">
        <v>104</v>
      </c>
      <c r="Z9" s="460" t="s">
        <v>698</v>
      </c>
      <c r="AA9" s="460" t="s">
        <v>774</v>
      </c>
      <c r="AB9" s="460" t="s">
        <v>621</v>
      </c>
      <c r="AC9" s="460" t="s">
        <v>304</v>
      </c>
      <c r="AD9" s="64"/>
      <c r="AE9" s="64"/>
      <c r="AF9" s="64"/>
      <c r="AG9" s="64"/>
      <c r="AH9" s="58"/>
      <c r="AI9" s="102">
        <f t="shared" si="0"/>
        <v>0</v>
      </c>
      <c r="AJ9" s="102">
        <f t="shared" si="0"/>
        <v>0</v>
      </c>
      <c r="AK9" s="102">
        <f t="shared" si="0"/>
        <v>0</v>
      </c>
      <c r="AL9" s="102">
        <f t="shared" si="0"/>
        <v>1</v>
      </c>
      <c r="AM9" s="102">
        <f t="shared" si="0"/>
        <v>1</v>
      </c>
      <c r="AN9" s="102">
        <f t="shared" si="0"/>
        <v>0</v>
      </c>
      <c r="AO9" s="102">
        <f t="shared" si="0"/>
        <v>0</v>
      </c>
      <c r="AP9" s="102">
        <f t="shared" si="0"/>
        <v>0</v>
      </c>
      <c r="AQ9" s="102">
        <f t="shared" si="0"/>
        <v>1</v>
      </c>
      <c r="AR9" s="102">
        <f t="shared" si="0"/>
        <v>1</v>
      </c>
      <c r="AS9" s="102">
        <f t="shared" si="1"/>
        <v>1</v>
      </c>
      <c r="AT9" s="102">
        <f t="shared" si="1"/>
        <v>1</v>
      </c>
      <c r="AU9" s="102">
        <f t="shared" si="1"/>
        <v>0</v>
      </c>
      <c r="AV9" s="102">
        <f t="shared" si="1"/>
        <v>0</v>
      </c>
      <c r="AW9" s="102">
        <f t="shared" si="1"/>
        <v>0</v>
      </c>
      <c r="AX9" s="102">
        <f t="shared" si="1"/>
        <v>1</v>
      </c>
      <c r="AY9" s="102">
        <f t="shared" si="1"/>
        <v>1</v>
      </c>
      <c r="AZ9" s="102">
        <f t="shared" si="1"/>
        <v>0</v>
      </c>
      <c r="BA9" s="102">
        <f t="shared" si="1"/>
        <v>0</v>
      </c>
      <c r="BB9" s="102">
        <f t="shared" si="1"/>
        <v>0</v>
      </c>
      <c r="BC9" s="102">
        <f t="shared" si="2"/>
        <v>0</v>
      </c>
      <c r="BD9" s="102">
        <f t="shared" si="2"/>
        <v>0</v>
      </c>
      <c r="BE9" s="102">
        <f t="shared" si="2"/>
        <v>0</v>
      </c>
      <c r="BF9" s="102">
        <f t="shared" si="2"/>
        <v>1</v>
      </c>
      <c r="BG9" s="102">
        <f t="shared" si="2"/>
        <v>0</v>
      </c>
      <c r="BH9" s="102">
        <f t="shared" si="2"/>
        <v>1</v>
      </c>
      <c r="BI9" s="102">
        <f t="shared" si="2"/>
        <v>2</v>
      </c>
      <c r="BJ9" s="102">
        <f t="shared" si="2"/>
        <v>2</v>
      </c>
      <c r="BK9" s="102">
        <f t="shared" si="2"/>
        <v>3</v>
      </c>
      <c r="BL9" s="102">
        <f t="shared" si="2"/>
        <v>3</v>
      </c>
      <c r="BM9" s="63">
        <f>SUM(AI9:BL9)</f>
        <v>20</v>
      </c>
    </row>
    <row r="10" spans="1:65" s="63" customFormat="1" ht="15" customHeight="1">
      <c r="A10" s="61" t="str">
        <f>"_"&amp;H10</f>
        <v>_11057005A</v>
      </c>
      <c r="B10" s="62"/>
      <c r="C10" s="198"/>
      <c r="D10" s="485">
        <f>VLOOKUP($H10,學生名單!$B$2:$H$23,5,FALSE)</f>
        <v>9523</v>
      </c>
      <c r="E10" s="485" t="str">
        <f>VLOOKUP($H10,學生名單!$B$2:$H$23,6,FALSE)</f>
        <v>Q18496</v>
      </c>
      <c r="F10" s="342" t="str">
        <f>學生名單!D5</f>
        <v>陶瑪莉</v>
      </c>
      <c r="G10" s="342" t="str">
        <f>學生名單!E5</f>
        <v>Damari Rosalinda Tesucun</v>
      </c>
      <c r="H10" s="495" t="str">
        <f>學生名單!B5</f>
        <v>11057005A</v>
      </c>
      <c r="I10" s="460" t="s">
        <v>103</v>
      </c>
      <c r="J10" s="460" t="s">
        <v>304</v>
      </c>
      <c r="K10" s="460" t="s">
        <v>1113</v>
      </c>
      <c r="L10" s="460" t="s">
        <v>1102</v>
      </c>
      <c r="M10" s="460" t="s">
        <v>1098</v>
      </c>
      <c r="N10" s="460" t="s">
        <v>1103</v>
      </c>
      <c r="O10" s="460" t="s">
        <v>132</v>
      </c>
      <c r="P10" s="460" t="s">
        <v>132</v>
      </c>
      <c r="Q10" s="460" t="s">
        <v>130</v>
      </c>
      <c r="R10" s="460" t="s">
        <v>130</v>
      </c>
      <c r="S10" s="460" t="s">
        <v>623</v>
      </c>
      <c r="T10" s="460" t="s">
        <v>1112</v>
      </c>
      <c r="U10" s="460"/>
      <c r="V10" s="460" t="s">
        <v>1079</v>
      </c>
      <c r="W10" s="460" t="s">
        <v>1091</v>
      </c>
      <c r="X10" s="460" t="s">
        <v>1080</v>
      </c>
      <c r="Y10" s="460" t="s">
        <v>104</v>
      </c>
      <c r="Z10" s="460" t="s">
        <v>101</v>
      </c>
      <c r="AA10" s="460" t="s">
        <v>774</v>
      </c>
      <c r="AB10" s="460" t="s">
        <v>108</v>
      </c>
      <c r="AC10" s="460" t="s">
        <v>112</v>
      </c>
      <c r="AD10" s="64"/>
      <c r="AE10" s="64"/>
      <c r="AF10" s="64"/>
      <c r="AG10" s="64"/>
      <c r="AH10" s="58"/>
      <c r="AI10" s="101">
        <f t="shared" si="0"/>
        <v>0</v>
      </c>
      <c r="AJ10" s="101">
        <f t="shared" si="0"/>
        <v>1</v>
      </c>
      <c r="AK10" s="101">
        <f t="shared" si="0"/>
        <v>0</v>
      </c>
      <c r="AL10" s="101">
        <f t="shared" si="0"/>
        <v>1</v>
      </c>
      <c r="AM10" s="101">
        <f t="shared" si="0"/>
        <v>1</v>
      </c>
      <c r="AN10" s="101">
        <f t="shared" si="0"/>
        <v>0</v>
      </c>
      <c r="AO10" s="101">
        <f t="shared" si="0"/>
        <v>0</v>
      </c>
      <c r="AP10" s="101">
        <f t="shared" si="0"/>
        <v>1</v>
      </c>
      <c r="AQ10" s="101">
        <f t="shared" si="0"/>
        <v>1</v>
      </c>
      <c r="AR10" s="101">
        <f t="shared" si="0"/>
        <v>1</v>
      </c>
      <c r="AS10" s="101">
        <f t="shared" si="1"/>
        <v>1</v>
      </c>
      <c r="AT10" s="101">
        <f t="shared" si="1"/>
        <v>1</v>
      </c>
      <c r="AU10" s="101">
        <f t="shared" si="1"/>
        <v>0</v>
      </c>
      <c r="AV10" s="101">
        <f t="shared" si="1"/>
        <v>0</v>
      </c>
      <c r="AW10" s="101">
        <f t="shared" si="1"/>
        <v>0</v>
      </c>
      <c r="AX10" s="101">
        <f t="shared" si="1"/>
        <v>0</v>
      </c>
      <c r="AY10" s="101">
        <f t="shared" si="1"/>
        <v>0</v>
      </c>
      <c r="AZ10" s="101">
        <f t="shared" si="1"/>
        <v>1</v>
      </c>
      <c r="BA10" s="101">
        <f t="shared" si="1"/>
        <v>0</v>
      </c>
      <c r="BB10" s="101">
        <f t="shared" si="1"/>
        <v>0</v>
      </c>
      <c r="BC10" s="101">
        <f t="shared" si="2"/>
        <v>0</v>
      </c>
      <c r="BD10" s="101">
        <f t="shared" si="2"/>
        <v>0</v>
      </c>
      <c r="BE10" s="101">
        <f t="shared" si="2"/>
        <v>0</v>
      </c>
      <c r="BF10" s="101">
        <f t="shared" si="2"/>
        <v>0</v>
      </c>
      <c r="BG10" s="101">
        <f t="shared" si="2"/>
        <v>1</v>
      </c>
      <c r="BH10" s="101">
        <f t="shared" si="2"/>
        <v>0</v>
      </c>
      <c r="BI10" s="101">
        <f t="shared" si="2"/>
        <v>2</v>
      </c>
      <c r="BJ10" s="101">
        <f t="shared" si="2"/>
        <v>2</v>
      </c>
      <c r="BK10" s="101">
        <f t="shared" si="2"/>
        <v>3</v>
      </c>
      <c r="BL10" s="101">
        <f t="shared" si="2"/>
        <v>3</v>
      </c>
      <c r="BM10" s="63">
        <f>SUM(AI10:BL10)</f>
        <v>20</v>
      </c>
    </row>
    <row r="11" spans="1:65" s="63" customFormat="1" ht="12.6" customHeight="1">
      <c r="A11" s="65"/>
      <c r="B11" s="454"/>
      <c r="C11" s="454"/>
      <c r="D11" s="485">
        <f>VLOOKUP($H11,學生名單!$B$2:$H$23,5,FALSE)</f>
        <v>9517</v>
      </c>
      <c r="E11" s="485" t="str">
        <f>VLOOKUP($H11,學生名單!$B$2:$H$23,6,FALSE)</f>
        <v>Q18497</v>
      </c>
      <c r="F11" s="457" t="str">
        <f>學生名單!D22</f>
        <v>貝伊娜</v>
      </c>
      <c r="G11" s="342" t="str">
        <f>學生名單!E22</f>
        <v>Fay Naomi Bernard</v>
      </c>
      <c r="H11" s="494" t="str">
        <f>學生名單!B22</f>
        <v>11057006A</v>
      </c>
      <c r="I11" s="460" t="s">
        <v>1118</v>
      </c>
      <c r="J11" s="460" t="s">
        <v>1114</v>
      </c>
      <c r="K11" s="460" t="s">
        <v>662</v>
      </c>
      <c r="L11" s="460" t="s">
        <v>1103</v>
      </c>
      <c r="M11" s="460" t="s">
        <v>1104</v>
      </c>
      <c r="N11" s="463" t="s">
        <v>1105</v>
      </c>
      <c r="O11" s="460" t="s">
        <v>132</v>
      </c>
      <c r="P11" s="460" t="s">
        <v>132</v>
      </c>
      <c r="Q11" s="460" t="s">
        <v>130</v>
      </c>
      <c r="R11" s="460" t="s">
        <v>130</v>
      </c>
      <c r="S11" s="460" t="s">
        <v>105</v>
      </c>
      <c r="T11" s="460" t="s">
        <v>112</v>
      </c>
      <c r="U11" s="460"/>
      <c r="V11" s="460" t="s">
        <v>1080</v>
      </c>
      <c r="W11" s="460" t="s">
        <v>1079</v>
      </c>
      <c r="X11" s="460" t="s">
        <v>1080</v>
      </c>
      <c r="Y11" s="460" t="s">
        <v>1214</v>
      </c>
      <c r="Z11" s="460" t="s">
        <v>101</v>
      </c>
      <c r="AA11" s="460" t="s">
        <v>1225</v>
      </c>
      <c r="AB11" s="460" t="s">
        <v>625</v>
      </c>
      <c r="AC11" s="460" t="s">
        <v>774</v>
      </c>
      <c r="AD11" s="62"/>
      <c r="AE11" s="62"/>
      <c r="AF11" s="62"/>
      <c r="AG11" s="62"/>
      <c r="AH11" s="58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</row>
    <row r="12" spans="1:65" s="63" customFormat="1" ht="15" customHeight="1" thickBot="1">
      <c r="A12" s="61" t="str">
        <f>"_"&amp;H12</f>
        <v>_11057007A</v>
      </c>
      <c r="B12" s="62"/>
      <c r="C12" s="198"/>
      <c r="D12" s="485">
        <f>VLOOKUP($H12,學生名單!$B$2:$H$23,5,FALSE)</f>
        <v>9504</v>
      </c>
      <c r="E12" s="485" t="str">
        <f>VLOOKUP($H12,學生名單!$B$2:$H$23,6,FALSE)</f>
        <v>Q18504</v>
      </c>
      <c r="F12" s="342" t="str">
        <f>學生名單!D12</f>
        <v>葛倍蕾</v>
      </c>
      <c r="G12" s="342" t="str">
        <f>學生名單!E12</f>
        <v>Gabriela Natalie Ochoa</v>
      </c>
      <c r="H12" s="495" t="str">
        <f>學生名單!B12</f>
        <v>11057007A</v>
      </c>
      <c r="I12" s="460" t="s">
        <v>1106</v>
      </c>
      <c r="J12" s="460" t="s">
        <v>1107</v>
      </c>
      <c r="K12" s="460" t="s">
        <v>1121</v>
      </c>
      <c r="L12" s="460" t="s">
        <v>1112</v>
      </c>
      <c r="M12" s="460" t="s">
        <v>800</v>
      </c>
      <c r="N12" s="460" t="s">
        <v>1124</v>
      </c>
      <c r="O12" s="460" t="s">
        <v>1102</v>
      </c>
      <c r="P12" s="460" t="s">
        <v>1098</v>
      </c>
      <c r="Q12" s="460" t="s">
        <v>1102</v>
      </c>
      <c r="R12" s="460" t="s">
        <v>1123</v>
      </c>
      <c r="S12" s="460" t="s">
        <v>130</v>
      </c>
      <c r="T12" s="460" t="s">
        <v>130</v>
      </c>
      <c r="U12" s="460"/>
      <c r="V12" s="460" t="s">
        <v>1128</v>
      </c>
      <c r="W12" s="460" t="s">
        <v>627</v>
      </c>
      <c r="X12" s="460" t="s">
        <v>1126</v>
      </c>
      <c r="Y12" s="460" t="s">
        <v>1080</v>
      </c>
      <c r="Z12" s="460" t="s">
        <v>1080</v>
      </c>
      <c r="AA12" s="460" t="s">
        <v>1080</v>
      </c>
      <c r="AB12" s="460" t="s">
        <v>1120</v>
      </c>
      <c r="AC12" s="460" t="s">
        <v>1119</v>
      </c>
      <c r="AD12" s="64"/>
      <c r="AE12" s="64"/>
      <c r="AF12" s="64"/>
      <c r="AG12" s="64"/>
      <c r="AH12" s="58"/>
      <c r="AI12" s="102">
        <f t="shared" ref="AI12:BL12" si="3">COUNTIF($I12:$AF12,AI$5)</f>
        <v>0</v>
      </c>
      <c r="AJ12" s="102">
        <f t="shared" si="3"/>
        <v>1</v>
      </c>
      <c r="AK12" s="102">
        <f t="shared" si="3"/>
        <v>0</v>
      </c>
      <c r="AL12" s="102">
        <f t="shared" si="3"/>
        <v>1</v>
      </c>
      <c r="AM12" s="102">
        <f t="shared" si="3"/>
        <v>1</v>
      </c>
      <c r="AN12" s="102">
        <f t="shared" si="3"/>
        <v>0</v>
      </c>
      <c r="AO12" s="102">
        <f t="shared" si="3"/>
        <v>0</v>
      </c>
      <c r="AP12" s="102">
        <f t="shared" si="3"/>
        <v>0</v>
      </c>
      <c r="AQ12" s="102">
        <f t="shared" si="3"/>
        <v>1</v>
      </c>
      <c r="AR12" s="102">
        <f t="shared" si="3"/>
        <v>1</v>
      </c>
      <c r="AS12" s="102">
        <f t="shared" si="3"/>
        <v>1</v>
      </c>
      <c r="AT12" s="102">
        <f t="shared" si="3"/>
        <v>1</v>
      </c>
      <c r="AU12" s="102">
        <f t="shared" si="3"/>
        <v>0</v>
      </c>
      <c r="AV12" s="102">
        <f t="shared" si="3"/>
        <v>0</v>
      </c>
      <c r="AW12" s="102">
        <f t="shared" si="3"/>
        <v>1</v>
      </c>
      <c r="AX12" s="102">
        <f t="shared" si="3"/>
        <v>0</v>
      </c>
      <c r="AY12" s="102">
        <f t="shared" si="3"/>
        <v>0</v>
      </c>
      <c r="AZ12" s="102">
        <f t="shared" si="3"/>
        <v>0</v>
      </c>
      <c r="BA12" s="102">
        <f t="shared" si="3"/>
        <v>0</v>
      </c>
      <c r="BB12" s="102">
        <f t="shared" si="3"/>
        <v>0</v>
      </c>
      <c r="BC12" s="102">
        <f t="shared" si="3"/>
        <v>0</v>
      </c>
      <c r="BD12" s="102">
        <f t="shared" si="3"/>
        <v>0</v>
      </c>
      <c r="BE12" s="102">
        <f t="shared" si="3"/>
        <v>0</v>
      </c>
      <c r="BF12" s="102">
        <f t="shared" si="3"/>
        <v>1</v>
      </c>
      <c r="BG12" s="102">
        <f t="shared" si="3"/>
        <v>0</v>
      </c>
      <c r="BH12" s="102">
        <f t="shared" si="3"/>
        <v>1</v>
      </c>
      <c r="BI12" s="102">
        <f t="shared" si="3"/>
        <v>2</v>
      </c>
      <c r="BJ12" s="102">
        <f t="shared" si="3"/>
        <v>2</v>
      </c>
      <c r="BK12" s="102">
        <f t="shared" si="3"/>
        <v>3</v>
      </c>
      <c r="BL12" s="102">
        <f t="shared" si="3"/>
        <v>3</v>
      </c>
      <c r="BM12" s="63">
        <f>SUM(AI12:BL12)</f>
        <v>20</v>
      </c>
    </row>
    <row r="13" spans="1:65" s="63" customFormat="1" ht="13.9" customHeight="1">
      <c r="A13" s="65"/>
      <c r="B13" s="454"/>
      <c r="C13" s="454"/>
      <c r="D13" s="485">
        <f>VLOOKUP($H13,學生名單!$B$2:$H$23,5,FALSE)</f>
        <v>9516</v>
      </c>
      <c r="E13" s="485" t="str">
        <f>VLOOKUP($H13,學生名單!$B$2:$H$23,6,FALSE)</f>
        <v>Q18456</v>
      </c>
      <c r="F13" s="457" t="str">
        <f>學生名單!D18</f>
        <v>傑拉多</v>
      </c>
      <c r="G13" s="342" t="str">
        <f>學生名單!E18</f>
        <v>Geraldo Fernando Puc</v>
      </c>
      <c r="H13" s="494" t="str">
        <f>學生名單!B18</f>
        <v>11057008A</v>
      </c>
      <c r="I13" s="460" t="s">
        <v>1106</v>
      </c>
      <c r="J13" s="460" t="s">
        <v>1107</v>
      </c>
      <c r="K13" s="460" t="s">
        <v>1122</v>
      </c>
      <c r="L13" s="460" t="s">
        <v>624</v>
      </c>
      <c r="M13" s="460" t="s">
        <v>800</v>
      </c>
      <c r="N13" s="463" t="s">
        <v>1124</v>
      </c>
      <c r="O13" s="460" t="s">
        <v>1098</v>
      </c>
      <c r="P13" s="460" t="s">
        <v>1098</v>
      </c>
      <c r="Q13" s="460" t="s">
        <v>1102</v>
      </c>
      <c r="R13" s="460" t="s">
        <v>1133</v>
      </c>
      <c r="S13" s="460" t="s">
        <v>130</v>
      </c>
      <c r="T13" s="460" t="s">
        <v>130</v>
      </c>
      <c r="U13" s="460"/>
      <c r="V13" s="460" t="s">
        <v>1117</v>
      </c>
      <c r="W13" s="460" t="s">
        <v>1111</v>
      </c>
      <c r="X13" s="460" t="s">
        <v>1127</v>
      </c>
      <c r="Y13" s="460" t="s">
        <v>1080</v>
      </c>
      <c r="Z13" s="460" t="s">
        <v>1076</v>
      </c>
      <c r="AA13" s="460" t="s">
        <v>1076</v>
      </c>
      <c r="AB13" s="460" t="s">
        <v>108</v>
      </c>
      <c r="AC13" s="460" t="s">
        <v>107</v>
      </c>
      <c r="AD13" s="62"/>
      <c r="AE13" s="62"/>
      <c r="AF13" s="62"/>
      <c r="AG13" s="62"/>
      <c r="AH13" s="58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59"/>
      <c r="AW13" s="459"/>
      <c r="AX13" s="459"/>
      <c r="AY13" s="459"/>
      <c r="AZ13" s="459"/>
      <c r="BA13" s="459"/>
      <c r="BB13" s="459"/>
      <c r="BC13" s="459"/>
      <c r="BD13" s="459"/>
      <c r="BE13" s="459"/>
      <c r="BF13" s="459"/>
      <c r="BG13" s="459"/>
      <c r="BH13" s="459"/>
      <c r="BI13" s="459"/>
      <c r="BJ13" s="459"/>
      <c r="BK13" s="459"/>
      <c r="BL13" s="459"/>
      <c r="BM13" s="69"/>
    </row>
    <row r="14" spans="1:65" s="63" customFormat="1" ht="14.45" customHeight="1">
      <c r="A14" s="61" t="str">
        <f>"_"&amp;H14</f>
        <v>_11057009A</v>
      </c>
      <c r="B14" s="62"/>
      <c r="C14" s="198"/>
      <c r="D14" s="485">
        <f>VLOOKUP($H14,學生名單!$B$2:$H$23,5,FALSE)</f>
        <v>9513</v>
      </c>
      <c r="E14" s="485" t="str">
        <f>VLOOKUP($H14,學生名單!$B$2:$H$23,6,FALSE)</f>
        <v>Q18513</v>
      </c>
      <c r="F14" s="342" t="str">
        <f>學生名單!D3</f>
        <v>馬瑞恩</v>
      </c>
      <c r="G14" s="342" t="str">
        <f>學生名單!E3</f>
        <v>Isaure Omario Milian</v>
      </c>
      <c r="H14" s="495" t="str">
        <f>學生名單!B3</f>
        <v>11057009A</v>
      </c>
      <c r="I14" s="460" t="s">
        <v>1107</v>
      </c>
      <c r="J14" s="460" t="s">
        <v>1108</v>
      </c>
      <c r="K14" s="460" t="s">
        <v>662</v>
      </c>
      <c r="L14" s="460" t="s">
        <v>1134</v>
      </c>
      <c r="M14" s="460" t="s">
        <v>800</v>
      </c>
      <c r="N14" s="460" t="s">
        <v>1125</v>
      </c>
      <c r="O14" s="460" t="s">
        <v>1098</v>
      </c>
      <c r="P14" s="460" t="s">
        <v>1102</v>
      </c>
      <c r="Q14" s="460" t="s">
        <v>1098</v>
      </c>
      <c r="R14" s="460" t="s">
        <v>1123</v>
      </c>
      <c r="S14" s="460" t="s">
        <v>130</v>
      </c>
      <c r="T14" s="460" t="s">
        <v>130</v>
      </c>
      <c r="U14" s="460"/>
      <c r="V14" s="460" t="s">
        <v>1128</v>
      </c>
      <c r="W14" s="460" t="s">
        <v>1129</v>
      </c>
      <c r="X14" s="460" t="s">
        <v>1126</v>
      </c>
      <c r="Y14" s="460" t="s">
        <v>1077</v>
      </c>
      <c r="Z14" s="460" t="s">
        <v>1076</v>
      </c>
      <c r="AA14" s="460" t="s">
        <v>1076</v>
      </c>
      <c r="AB14" s="460" t="s">
        <v>625</v>
      </c>
      <c r="AC14" s="460" t="s">
        <v>698</v>
      </c>
      <c r="AD14" s="64"/>
      <c r="AE14" s="64"/>
      <c r="AF14" s="64"/>
      <c r="AG14" s="64"/>
      <c r="AH14" s="58"/>
      <c r="AI14" s="101">
        <f t="shared" ref="AI14:BL14" si="4">COUNTIF($I14:$AF14,AI$5)</f>
        <v>0</v>
      </c>
      <c r="AJ14" s="101">
        <f t="shared" si="4"/>
        <v>1</v>
      </c>
      <c r="AK14" s="101">
        <f t="shared" si="4"/>
        <v>0</v>
      </c>
      <c r="AL14" s="101">
        <f t="shared" si="4"/>
        <v>1</v>
      </c>
      <c r="AM14" s="101">
        <f t="shared" si="4"/>
        <v>1</v>
      </c>
      <c r="AN14" s="101">
        <f t="shared" si="4"/>
        <v>0</v>
      </c>
      <c r="AO14" s="101">
        <f t="shared" si="4"/>
        <v>0</v>
      </c>
      <c r="AP14" s="101">
        <f t="shared" si="4"/>
        <v>0</v>
      </c>
      <c r="AQ14" s="101">
        <f t="shared" si="4"/>
        <v>1</v>
      </c>
      <c r="AR14" s="101">
        <f t="shared" si="4"/>
        <v>1</v>
      </c>
      <c r="AS14" s="101">
        <f t="shared" si="4"/>
        <v>1</v>
      </c>
      <c r="AT14" s="101">
        <f t="shared" si="4"/>
        <v>0</v>
      </c>
      <c r="AU14" s="101">
        <f t="shared" si="4"/>
        <v>0</v>
      </c>
      <c r="AV14" s="101">
        <f t="shared" si="4"/>
        <v>1</v>
      </c>
      <c r="AW14" s="101">
        <f t="shared" si="4"/>
        <v>0</v>
      </c>
      <c r="AX14" s="101">
        <f t="shared" si="4"/>
        <v>0</v>
      </c>
      <c r="AY14" s="101">
        <f t="shared" si="4"/>
        <v>0</v>
      </c>
      <c r="AZ14" s="101">
        <f t="shared" si="4"/>
        <v>0</v>
      </c>
      <c r="BA14" s="101">
        <f t="shared" si="4"/>
        <v>1</v>
      </c>
      <c r="BB14" s="101">
        <f t="shared" si="4"/>
        <v>0</v>
      </c>
      <c r="BC14" s="101">
        <f t="shared" si="4"/>
        <v>0</v>
      </c>
      <c r="BD14" s="101">
        <f t="shared" si="4"/>
        <v>0</v>
      </c>
      <c r="BE14" s="101">
        <f t="shared" si="4"/>
        <v>0</v>
      </c>
      <c r="BF14" s="101">
        <f t="shared" si="4"/>
        <v>1</v>
      </c>
      <c r="BG14" s="101">
        <f t="shared" si="4"/>
        <v>0</v>
      </c>
      <c r="BH14" s="101">
        <f t="shared" si="4"/>
        <v>1</v>
      </c>
      <c r="BI14" s="101">
        <f t="shared" si="4"/>
        <v>2</v>
      </c>
      <c r="BJ14" s="101">
        <f t="shared" si="4"/>
        <v>2</v>
      </c>
      <c r="BK14" s="101">
        <f t="shared" si="4"/>
        <v>3</v>
      </c>
      <c r="BL14" s="101">
        <f t="shared" si="4"/>
        <v>3</v>
      </c>
      <c r="BM14" s="63">
        <f>SUM(AI14:BL14)</f>
        <v>20</v>
      </c>
    </row>
    <row r="15" spans="1:65" s="63" customFormat="1">
      <c r="A15" s="65"/>
      <c r="B15" s="454"/>
      <c r="C15" s="454"/>
      <c r="D15" s="485">
        <f>VLOOKUP($H15,學生名單!$B$2:$H$23,5,FALSE)</f>
        <v>9505</v>
      </c>
      <c r="E15" s="485" t="str">
        <f>VLOOKUP($H15,學生名單!$B$2:$H$23,6,FALSE)</f>
        <v>Q18505</v>
      </c>
      <c r="F15" s="457" t="str">
        <f>學生名單!D23</f>
        <v>喬山穆</v>
      </c>
      <c r="G15" s="342" t="str">
        <f>學生名單!E23</f>
        <v>Joel St. George Samuel</v>
      </c>
      <c r="H15" s="494" t="str">
        <f>學生名單!B23</f>
        <v>11057010A</v>
      </c>
      <c r="I15" s="460" t="s">
        <v>1129</v>
      </c>
      <c r="J15" s="460" t="s">
        <v>1138</v>
      </c>
      <c r="K15" s="460" t="s">
        <v>1128</v>
      </c>
      <c r="L15" s="460" t="s">
        <v>624</v>
      </c>
      <c r="M15" s="460" t="s">
        <v>304</v>
      </c>
      <c r="N15" s="463" t="s">
        <v>101</v>
      </c>
      <c r="O15" s="460" t="s">
        <v>1077</v>
      </c>
      <c r="P15" s="460" t="s">
        <v>1077</v>
      </c>
      <c r="Q15" s="460" t="s">
        <v>1076</v>
      </c>
      <c r="R15" s="460" t="s">
        <v>112</v>
      </c>
      <c r="S15" s="460" t="s">
        <v>132</v>
      </c>
      <c r="T15" s="460" t="s">
        <v>132</v>
      </c>
      <c r="U15" s="460"/>
      <c r="V15" s="460" t="s">
        <v>1098</v>
      </c>
      <c r="W15" s="460" t="s">
        <v>1102</v>
      </c>
      <c r="X15" s="460" t="s">
        <v>1098</v>
      </c>
      <c r="Y15" s="460" t="s">
        <v>800</v>
      </c>
      <c r="Z15" s="460" t="s">
        <v>625</v>
      </c>
      <c r="AA15" s="460" t="s">
        <v>1110</v>
      </c>
      <c r="AB15" s="460" t="s">
        <v>1209</v>
      </c>
      <c r="AC15" s="460" t="s">
        <v>1210</v>
      </c>
      <c r="AD15" s="62"/>
      <c r="AE15" s="62"/>
      <c r="AF15" s="62"/>
      <c r="AG15" s="62"/>
      <c r="AH15" s="58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</row>
    <row r="16" spans="1:65" s="63" customFormat="1" ht="14.45" customHeight="1" thickBot="1">
      <c r="A16" s="61" t="str">
        <f>"_"&amp;H16</f>
        <v>_11057011A</v>
      </c>
      <c r="B16" s="62"/>
      <c r="C16" s="198"/>
      <c r="D16" s="485">
        <f>VLOOKUP($H16,學生名單!$B$2:$H$23,5,FALSE)</f>
        <v>9503</v>
      </c>
      <c r="E16" s="485" t="str">
        <f>VLOOKUP($H16,學生名單!$B$2:$H$23,6,FALSE)</f>
        <v>Q18503</v>
      </c>
      <c r="F16" s="342" t="str">
        <f>學生名單!D8</f>
        <v>安倫斯</v>
      </c>
      <c r="G16" s="342" t="str">
        <f>學生名單!E8</f>
        <v>Kamal Lawrence Andrew</v>
      </c>
      <c r="H16" s="495" t="str">
        <f>學生名單!B8</f>
        <v>11057011A</v>
      </c>
      <c r="I16" s="460" t="s">
        <v>1128</v>
      </c>
      <c r="J16" s="460" t="s">
        <v>304</v>
      </c>
      <c r="K16" s="460" t="s">
        <v>1139</v>
      </c>
      <c r="L16" s="460" t="s">
        <v>1130</v>
      </c>
      <c r="M16" s="460" t="s">
        <v>698</v>
      </c>
      <c r="N16" s="460" t="s">
        <v>101</v>
      </c>
      <c r="O16" s="460" t="s">
        <v>1077</v>
      </c>
      <c r="P16" s="460" t="s">
        <v>1080</v>
      </c>
      <c r="Q16" s="460" t="s">
        <v>1080</v>
      </c>
      <c r="R16" s="460" t="s">
        <v>112</v>
      </c>
      <c r="S16" s="460" t="s">
        <v>132</v>
      </c>
      <c r="T16" s="460" t="s">
        <v>132</v>
      </c>
      <c r="U16" s="460"/>
      <c r="V16" s="460" t="s">
        <v>1098</v>
      </c>
      <c r="W16" s="460" t="s">
        <v>1098</v>
      </c>
      <c r="X16" s="460" t="s">
        <v>1102</v>
      </c>
      <c r="Y16" s="460" t="s">
        <v>800</v>
      </c>
      <c r="Z16" s="460" t="s">
        <v>625</v>
      </c>
      <c r="AA16" s="460" t="s">
        <v>1110</v>
      </c>
      <c r="AB16" s="460" t="s">
        <v>1209</v>
      </c>
      <c r="AC16" s="460" t="s">
        <v>1211</v>
      </c>
      <c r="AD16" s="64"/>
      <c r="AE16" s="64"/>
      <c r="AF16" s="64"/>
      <c r="AG16" s="64"/>
      <c r="AH16" s="58"/>
      <c r="AI16" s="102">
        <f t="shared" ref="AI16:AR17" si="5">COUNTIF($I16:$AF16,AI$5)</f>
        <v>1</v>
      </c>
      <c r="AJ16" s="102">
        <f t="shared" si="5"/>
        <v>1</v>
      </c>
      <c r="AK16" s="102">
        <f t="shared" si="5"/>
        <v>0</v>
      </c>
      <c r="AL16" s="102">
        <f t="shared" si="5"/>
        <v>0</v>
      </c>
      <c r="AM16" s="102">
        <f t="shared" si="5"/>
        <v>0</v>
      </c>
      <c r="AN16" s="102">
        <f t="shared" si="5"/>
        <v>0</v>
      </c>
      <c r="AO16" s="102">
        <f t="shared" si="5"/>
        <v>0</v>
      </c>
      <c r="AP16" s="102">
        <f t="shared" si="5"/>
        <v>0</v>
      </c>
      <c r="AQ16" s="102">
        <f t="shared" si="5"/>
        <v>1</v>
      </c>
      <c r="AR16" s="102">
        <f t="shared" si="5"/>
        <v>1</v>
      </c>
      <c r="AS16" s="102">
        <f t="shared" ref="AS16:BB17" si="6">COUNTIF($I16:$AF16,AS$5)</f>
        <v>1</v>
      </c>
      <c r="AT16" s="102">
        <f t="shared" si="6"/>
        <v>1</v>
      </c>
      <c r="AU16" s="102">
        <f t="shared" si="6"/>
        <v>0</v>
      </c>
      <c r="AV16" s="102">
        <f t="shared" si="6"/>
        <v>1</v>
      </c>
      <c r="AW16" s="102">
        <f t="shared" si="6"/>
        <v>0</v>
      </c>
      <c r="AX16" s="102">
        <f t="shared" si="6"/>
        <v>0</v>
      </c>
      <c r="AY16" s="102">
        <f t="shared" si="6"/>
        <v>0</v>
      </c>
      <c r="AZ16" s="102">
        <f t="shared" si="6"/>
        <v>0</v>
      </c>
      <c r="BA16" s="102">
        <f t="shared" si="6"/>
        <v>0</v>
      </c>
      <c r="BB16" s="102">
        <f t="shared" si="6"/>
        <v>0</v>
      </c>
      <c r="BC16" s="102">
        <f t="shared" ref="BC16:BL17" si="7">COUNTIF($I16:$AF16,BC$5)</f>
        <v>0</v>
      </c>
      <c r="BD16" s="102">
        <f t="shared" si="7"/>
        <v>0</v>
      </c>
      <c r="BE16" s="102">
        <f t="shared" si="7"/>
        <v>0</v>
      </c>
      <c r="BF16" s="102">
        <f t="shared" si="7"/>
        <v>1</v>
      </c>
      <c r="BG16" s="102">
        <f t="shared" si="7"/>
        <v>1</v>
      </c>
      <c r="BH16" s="102">
        <f t="shared" si="7"/>
        <v>1</v>
      </c>
      <c r="BI16" s="102">
        <f t="shared" si="7"/>
        <v>2</v>
      </c>
      <c r="BJ16" s="102">
        <f t="shared" si="7"/>
        <v>2</v>
      </c>
      <c r="BK16" s="102">
        <f t="shared" si="7"/>
        <v>3</v>
      </c>
      <c r="BL16" s="102">
        <f t="shared" si="7"/>
        <v>3</v>
      </c>
      <c r="BM16" s="63">
        <f>SUM(AI16:BL16)</f>
        <v>20</v>
      </c>
    </row>
    <row r="17" spans="1:65" s="63" customFormat="1" ht="13.15" customHeight="1">
      <c r="A17" s="61" t="str">
        <f>"_"&amp;H17</f>
        <v>_11057012A</v>
      </c>
      <c r="B17" s="105"/>
      <c r="C17" s="198"/>
      <c r="D17" s="485">
        <f>VLOOKUP($H17,學生名單!$B$2:$H$23,5,FALSE)</f>
        <v>9512</v>
      </c>
      <c r="E17" s="485" t="str">
        <f>VLOOKUP($H17,學生名單!$B$2:$H$23,6,FALSE)</f>
        <v>Q18512</v>
      </c>
      <c r="F17" s="342" t="str">
        <f>學生名單!D11</f>
        <v>柯莫多</v>
      </c>
      <c r="G17" s="342" t="str">
        <f>學生名單!E11</f>
        <v>Kamau Rudo Straughan</v>
      </c>
      <c r="H17" s="495" t="str">
        <f>學生名單!B11</f>
        <v>11057012A</v>
      </c>
      <c r="I17" s="460" t="s">
        <v>664</v>
      </c>
      <c r="J17" s="460" t="s">
        <v>1125</v>
      </c>
      <c r="K17" s="460" t="s">
        <v>1137</v>
      </c>
      <c r="L17" s="460" t="s">
        <v>101</v>
      </c>
      <c r="M17" s="460" t="s">
        <v>104</v>
      </c>
      <c r="N17" s="460" t="s">
        <v>712</v>
      </c>
      <c r="O17" s="461" t="s">
        <v>1080</v>
      </c>
      <c r="P17" s="460" t="s">
        <v>1080</v>
      </c>
      <c r="Q17" s="460" t="s">
        <v>1077</v>
      </c>
      <c r="R17" s="460" t="s">
        <v>112</v>
      </c>
      <c r="S17" s="460" t="s">
        <v>132</v>
      </c>
      <c r="T17" s="460" t="s">
        <v>132</v>
      </c>
      <c r="U17" s="460"/>
      <c r="V17" s="460" t="s">
        <v>1102</v>
      </c>
      <c r="W17" s="460" t="s">
        <v>1098</v>
      </c>
      <c r="X17" s="460" t="s">
        <v>1103</v>
      </c>
      <c r="Y17" s="460" t="s">
        <v>1215</v>
      </c>
      <c r="Z17" s="460" t="s">
        <v>1074</v>
      </c>
      <c r="AA17" s="460" t="s">
        <v>304</v>
      </c>
      <c r="AB17" s="461" t="s">
        <v>1075</v>
      </c>
      <c r="AC17" s="460" t="s">
        <v>1075</v>
      </c>
      <c r="AD17" s="64"/>
      <c r="AE17" s="64"/>
      <c r="AF17" s="64"/>
      <c r="AG17" s="64"/>
      <c r="AH17" s="58"/>
      <c r="AI17" s="101">
        <f t="shared" si="5"/>
        <v>0</v>
      </c>
      <c r="AJ17" s="101">
        <f t="shared" si="5"/>
        <v>1</v>
      </c>
      <c r="AK17" s="101">
        <f t="shared" si="5"/>
        <v>0</v>
      </c>
      <c r="AL17" s="101">
        <f t="shared" si="5"/>
        <v>1</v>
      </c>
      <c r="AM17" s="101">
        <f t="shared" si="5"/>
        <v>1</v>
      </c>
      <c r="AN17" s="101">
        <f t="shared" si="5"/>
        <v>0</v>
      </c>
      <c r="AO17" s="101">
        <f t="shared" si="5"/>
        <v>0</v>
      </c>
      <c r="AP17" s="101">
        <f t="shared" si="5"/>
        <v>0</v>
      </c>
      <c r="AQ17" s="101">
        <f t="shared" si="5"/>
        <v>1</v>
      </c>
      <c r="AR17" s="101">
        <f t="shared" si="5"/>
        <v>1</v>
      </c>
      <c r="AS17" s="101">
        <f t="shared" si="6"/>
        <v>0</v>
      </c>
      <c r="AT17" s="101">
        <f t="shared" si="6"/>
        <v>1</v>
      </c>
      <c r="AU17" s="101">
        <f t="shared" si="6"/>
        <v>0</v>
      </c>
      <c r="AV17" s="101">
        <f t="shared" si="6"/>
        <v>1</v>
      </c>
      <c r="AW17" s="101">
        <f t="shared" si="6"/>
        <v>0</v>
      </c>
      <c r="AX17" s="101">
        <f t="shared" si="6"/>
        <v>0</v>
      </c>
      <c r="AY17" s="101">
        <f t="shared" si="6"/>
        <v>0</v>
      </c>
      <c r="AZ17" s="101">
        <f t="shared" si="6"/>
        <v>0</v>
      </c>
      <c r="BA17" s="101">
        <f t="shared" si="6"/>
        <v>0</v>
      </c>
      <c r="BB17" s="101">
        <f t="shared" si="6"/>
        <v>1</v>
      </c>
      <c r="BC17" s="101">
        <f t="shared" si="7"/>
        <v>0</v>
      </c>
      <c r="BD17" s="101">
        <f t="shared" si="7"/>
        <v>0</v>
      </c>
      <c r="BE17" s="101">
        <f t="shared" si="7"/>
        <v>0</v>
      </c>
      <c r="BF17" s="101">
        <f t="shared" si="7"/>
        <v>0</v>
      </c>
      <c r="BG17" s="101">
        <f t="shared" si="7"/>
        <v>1</v>
      </c>
      <c r="BH17" s="101">
        <f t="shared" si="7"/>
        <v>1</v>
      </c>
      <c r="BI17" s="101">
        <f t="shared" si="7"/>
        <v>2</v>
      </c>
      <c r="BJ17" s="101">
        <f t="shared" si="7"/>
        <v>2</v>
      </c>
      <c r="BK17" s="101">
        <f t="shared" si="7"/>
        <v>3</v>
      </c>
      <c r="BL17" s="101">
        <f t="shared" si="7"/>
        <v>3</v>
      </c>
      <c r="BM17" s="63">
        <f>SUM(AI17:BL17)</f>
        <v>20</v>
      </c>
    </row>
    <row r="18" spans="1:65" s="63" customFormat="1">
      <c r="A18" s="65"/>
      <c r="B18" s="454"/>
      <c r="C18" s="454"/>
      <c r="D18" s="485">
        <f>VLOOKUP($H18,學生名單!$B$2:$H$23,5,FALSE)</f>
        <v>9507</v>
      </c>
      <c r="E18" s="485" t="str">
        <f>VLOOKUP($H18,學生名單!$B$2:$H$23,6,FALSE)</f>
        <v>Q18507</v>
      </c>
      <c r="F18" s="457" t="str">
        <f>學生名單!D20</f>
        <v>妮德雅</v>
      </c>
      <c r="G18" s="342" t="str">
        <f>學生名單!E20</f>
        <v>Kevandra Niyah Cadle</v>
      </c>
      <c r="H18" s="494" t="str">
        <f>學生名單!B20</f>
        <v>11057013A</v>
      </c>
      <c r="I18" s="460" t="s">
        <v>1076</v>
      </c>
      <c r="J18" s="460" t="s">
        <v>1077</v>
      </c>
      <c r="K18" s="460" t="s">
        <v>1091</v>
      </c>
      <c r="L18" s="460" t="s">
        <v>664</v>
      </c>
      <c r="M18" s="460" t="s">
        <v>1119</v>
      </c>
      <c r="N18" s="463" t="s">
        <v>112</v>
      </c>
      <c r="O18" s="460" t="s">
        <v>622</v>
      </c>
      <c r="P18" s="460" t="s">
        <v>1124</v>
      </c>
      <c r="Q18" s="460" t="s">
        <v>700</v>
      </c>
      <c r="R18" s="460" t="s">
        <v>1103</v>
      </c>
      <c r="S18" s="460" t="s">
        <v>1103</v>
      </c>
      <c r="T18" s="460" t="s">
        <v>1103</v>
      </c>
      <c r="U18" s="460"/>
      <c r="V18" s="460" t="s">
        <v>1081</v>
      </c>
      <c r="W18" s="460" t="s">
        <v>1075</v>
      </c>
      <c r="X18" s="460" t="s">
        <v>625</v>
      </c>
      <c r="Y18" s="460" t="s">
        <v>1216</v>
      </c>
      <c r="Z18" s="460" t="s">
        <v>1085</v>
      </c>
      <c r="AA18" s="460" t="s">
        <v>1085</v>
      </c>
      <c r="AB18" s="460" t="s">
        <v>621</v>
      </c>
      <c r="AC18" s="460" t="s">
        <v>1112</v>
      </c>
      <c r="AD18" s="62"/>
      <c r="AE18" s="62"/>
      <c r="AF18" s="62"/>
      <c r="AG18" s="62"/>
      <c r="AH18" s="58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</row>
    <row r="19" spans="1:65" s="63" customFormat="1" ht="13.5">
      <c r="A19" s="61" t="str">
        <f>"_"&amp;H19</f>
        <v>_11057014A</v>
      </c>
      <c r="B19" s="62"/>
      <c r="C19" s="198"/>
      <c r="D19" s="485">
        <f>VLOOKUP($H19,學生名單!$B$2:$H$23,5,FALSE)</f>
        <v>9521</v>
      </c>
      <c r="E19" s="485" t="str">
        <f>VLOOKUP($H19,學生名單!$B$2:$H$23,6,FALSE)</f>
        <v>Q18501</v>
      </c>
      <c r="F19" s="342" t="str">
        <f>學生名單!D13</f>
        <v>馬美嘉</v>
      </c>
      <c r="G19" s="342" t="str">
        <f>學生名單!E13</f>
        <v>Maria Jose Del Milagro Banegas Mejia</v>
      </c>
      <c r="H19" s="495" t="str">
        <f>學生名單!B13</f>
        <v>11057014A</v>
      </c>
      <c r="I19" s="460" t="s">
        <v>1080</v>
      </c>
      <c r="J19" s="460" t="s">
        <v>1076</v>
      </c>
      <c r="K19" s="460" t="s">
        <v>1092</v>
      </c>
      <c r="L19" s="460" t="s">
        <v>1111</v>
      </c>
      <c r="M19" s="460" t="s">
        <v>1115</v>
      </c>
      <c r="N19" s="460" t="s">
        <v>112</v>
      </c>
      <c r="O19" s="460" t="s">
        <v>304</v>
      </c>
      <c r="P19" s="460" t="s">
        <v>625</v>
      </c>
      <c r="Q19" s="460" t="s">
        <v>1125</v>
      </c>
      <c r="R19" s="460" t="s">
        <v>1103</v>
      </c>
      <c r="S19" s="460" t="s">
        <v>1103</v>
      </c>
      <c r="T19" s="460" t="s">
        <v>1098</v>
      </c>
      <c r="U19" s="460"/>
      <c r="V19" s="460" t="s">
        <v>1075</v>
      </c>
      <c r="W19" s="460" t="s">
        <v>1082</v>
      </c>
      <c r="X19" s="460" t="s">
        <v>1144</v>
      </c>
      <c r="Y19" s="460" t="s">
        <v>1122</v>
      </c>
      <c r="Z19" s="460" t="s">
        <v>1085</v>
      </c>
      <c r="AA19" s="460" t="s">
        <v>1088</v>
      </c>
      <c r="AB19" s="460" t="s">
        <v>1128</v>
      </c>
      <c r="AC19" s="460" t="s">
        <v>1141</v>
      </c>
      <c r="AD19" s="64"/>
      <c r="AE19" s="64"/>
      <c r="AF19" s="64"/>
      <c r="AG19" s="64"/>
      <c r="AH19" s="58"/>
      <c r="AI19" s="101">
        <f t="shared" ref="AI19:AR20" si="8">COUNTIF($I19:$AF19,AI$5)</f>
        <v>0</v>
      </c>
      <c r="AJ19" s="101">
        <f t="shared" si="8"/>
        <v>1</v>
      </c>
      <c r="AK19" s="101">
        <f t="shared" si="8"/>
        <v>1</v>
      </c>
      <c r="AL19" s="101">
        <f t="shared" si="8"/>
        <v>1</v>
      </c>
      <c r="AM19" s="101">
        <f t="shared" si="8"/>
        <v>1</v>
      </c>
      <c r="AN19" s="101">
        <f t="shared" si="8"/>
        <v>0</v>
      </c>
      <c r="AO19" s="101">
        <f t="shared" si="8"/>
        <v>0</v>
      </c>
      <c r="AP19" s="101">
        <f t="shared" si="8"/>
        <v>0</v>
      </c>
      <c r="AQ19" s="101">
        <f t="shared" si="8"/>
        <v>1</v>
      </c>
      <c r="AR19" s="101">
        <f t="shared" si="8"/>
        <v>1</v>
      </c>
      <c r="AS19" s="101">
        <f t="shared" ref="AS19:BB20" si="9">COUNTIF($I19:$AF19,AS$5)</f>
        <v>1</v>
      </c>
      <c r="AT19" s="101">
        <f t="shared" si="9"/>
        <v>1</v>
      </c>
      <c r="AU19" s="101">
        <f t="shared" si="9"/>
        <v>0</v>
      </c>
      <c r="AV19" s="101">
        <f t="shared" si="9"/>
        <v>1</v>
      </c>
      <c r="AW19" s="101">
        <f t="shared" si="9"/>
        <v>0</v>
      </c>
      <c r="AX19" s="101">
        <f t="shared" si="9"/>
        <v>0</v>
      </c>
      <c r="AY19" s="101">
        <f t="shared" si="9"/>
        <v>0</v>
      </c>
      <c r="AZ19" s="101">
        <f t="shared" si="9"/>
        <v>0</v>
      </c>
      <c r="BA19" s="101">
        <f t="shared" si="9"/>
        <v>0</v>
      </c>
      <c r="BB19" s="101">
        <f t="shared" si="9"/>
        <v>0</v>
      </c>
      <c r="BC19" s="101">
        <f t="shared" ref="BC19:BL20" si="10">COUNTIF($I19:$AF19,BC$5)</f>
        <v>0</v>
      </c>
      <c r="BD19" s="101">
        <f t="shared" si="10"/>
        <v>0</v>
      </c>
      <c r="BE19" s="101">
        <f t="shared" si="10"/>
        <v>0</v>
      </c>
      <c r="BF19" s="101">
        <f t="shared" si="10"/>
        <v>1</v>
      </c>
      <c r="BG19" s="101">
        <f t="shared" si="10"/>
        <v>0</v>
      </c>
      <c r="BH19" s="101">
        <f t="shared" si="10"/>
        <v>0</v>
      </c>
      <c r="BI19" s="101">
        <f t="shared" si="10"/>
        <v>2</v>
      </c>
      <c r="BJ19" s="101">
        <f t="shared" si="10"/>
        <v>2</v>
      </c>
      <c r="BK19" s="101">
        <f t="shared" si="10"/>
        <v>3</v>
      </c>
      <c r="BL19" s="101">
        <f t="shared" si="10"/>
        <v>3</v>
      </c>
      <c r="BM19" s="63">
        <f>SUM(AI19:BL19)</f>
        <v>20</v>
      </c>
    </row>
    <row r="20" spans="1:65" ht="13.5">
      <c r="A20" s="61" t="str">
        <f>"_"&amp;H20</f>
        <v>_11057015A</v>
      </c>
      <c r="B20" s="455"/>
      <c r="C20" s="456"/>
      <c r="D20" s="485">
        <f>VLOOKUP($H20,學生名單!$B$2:$H$23,5,FALSE)</f>
        <v>9515</v>
      </c>
      <c r="E20" s="485" t="str">
        <f>VLOOKUP($H20,學生名單!$B$2:$H$23,6,FALSE)</f>
        <v>Q18455</v>
      </c>
      <c r="F20" s="342" t="str">
        <f>學生名單!D14</f>
        <v>賽雷洛</v>
      </c>
      <c r="G20" s="342" t="str">
        <f>學生名單!E14</f>
        <v>Oscar Alejandro Avila Segura</v>
      </c>
      <c r="H20" s="495" t="str">
        <f>學生名單!B14</f>
        <v>11057015A</v>
      </c>
      <c r="I20" s="64" t="s">
        <v>1095</v>
      </c>
      <c r="J20" s="64" t="s">
        <v>1096</v>
      </c>
      <c r="K20" s="64" t="s">
        <v>1119</v>
      </c>
      <c r="L20" s="64" t="s">
        <v>1080</v>
      </c>
      <c r="M20" s="64" t="s">
        <v>1080</v>
      </c>
      <c r="N20" s="64" t="s">
        <v>1080</v>
      </c>
      <c r="O20" s="64" t="s">
        <v>1213</v>
      </c>
      <c r="P20" s="64" t="s">
        <v>625</v>
      </c>
      <c r="Q20" s="64" t="s">
        <v>1125</v>
      </c>
      <c r="R20" s="64" t="s">
        <v>1112</v>
      </c>
      <c r="S20" s="64" t="s">
        <v>1128</v>
      </c>
      <c r="T20" s="64" t="s">
        <v>1116</v>
      </c>
      <c r="U20" s="64"/>
      <c r="V20" s="64" t="s">
        <v>1085</v>
      </c>
      <c r="W20" s="64" t="s">
        <v>1088</v>
      </c>
      <c r="X20" s="64" t="s">
        <v>1144</v>
      </c>
      <c r="Y20" s="64" t="s">
        <v>622</v>
      </c>
      <c r="Z20" s="64" t="s">
        <v>1102</v>
      </c>
      <c r="AA20" s="64" t="s">
        <v>1098</v>
      </c>
      <c r="AB20" s="64" t="s">
        <v>1102</v>
      </c>
      <c r="AC20" s="462" t="s">
        <v>1145</v>
      </c>
      <c r="AD20" s="458"/>
      <c r="AE20" s="458"/>
      <c r="AF20" s="458"/>
      <c r="AG20" s="458"/>
      <c r="AI20" s="101">
        <f t="shared" si="8"/>
        <v>0</v>
      </c>
      <c r="AJ20" s="101">
        <f t="shared" si="8"/>
        <v>1</v>
      </c>
      <c r="AK20" s="101">
        <f t="shared" si="8"/>
        <v>1</v>
      </c>
      <c r="AL20" s="101">
        <f t="shared" si="8"/>
        <v>1</v>
      </c>
      <c r="AM20" s="101">
        <f t="shared" si="8"/>
        <v>1</v>
      </c>
      <c r="AN20" s="101">
        <f t="shared" si="8"/>
        <v>0</v>
      </c>
      <c r="AO20" s="101">
        <f t="shared" si="8"/>
        <v>0</v>
      </c>
      <c r="AP20" s="101">
        <f t="shared" si="8"/>
        <v>0</v>
      </c>
      <c r="AQ20" s="101">
        <f t="shared" si="8"/>
        <v>0</v>
      </c>
      <c r="AR20" s="101">
        <f t="shared" si="8"/>
        <v>1</v>
      </c>
      <c r="AS20" s="101">
        <f t="shared" si="9"/>
        <v>1</v>
      </c>
      <c r="AT20" s="101">
        <f t="shared" si="9"/>
        <v>1</v>
      </c>
      <c r="AU20" s="101">
        <f t="shared" si="9"/>
        <v>0</v>
      </c>
      <c r="AV20" s="101">
        <f t="shared" si="9"/>
        <v>1</v>
      </c>
      <c r="AW20" s="101">
        <f t="shared" si="9"/>
        <v>0</v>
      </c>
      <c r="AX20" s="101">
        <f t="shared" si="9"/>
        <v>0</v>
      </c>
      <c r="AY20" s="101">
        <f t="shared" si="9"/>
        <v>0</v>
      </c>
      <c r="AZ20" s="101">
        <f t="shared" si="9"/>
        <v>0</v>
      </c>
      <c r="BA20" s="101">
        <f t="shared" si="9"/>
        <v>0</v>
      </c>
      <c r="BB20" s="101">
        <f t="shared" si="9"/>
        <v>0</v>
      </c>
      <c r="BC20" s="101">
        <f t="shared" si="10"/>
        <v>1</v>
      </c>
      <c r="BD20" s="101">
        <f t="shared" si="10"/>
        <v>0</v>
      </c>
      <c r="BE20" s="101">
        <f t="shared" si="10"/>
        <v>0</v>
      </c>
      <c r="BF20" s="101">
        <f t="shared" si="10"/>
        <v>1</v>
      </c>
      <c r="BG20" s="101">
        <f t="shared" si="10"/>
        <v>0</v>
      </c>
      <c r="BH20" s="101">
        <f t="shared" si="10"/>
        <v>0</v>
      </c>
      <c r="BI20" s="101">
        <f t="shared" si="10"/>
        <v>2</v>
      </c>
      <c r="BJ20" s="101">
        <f t="shared" si="10"/>
        <v>2</v>
      </c>
      <c r="BK20" s="101">
        <f t="shared" si="10"/>
        <v>3</v>
      </c>
      <c r="BL20" s="101">
        <f t="shared" si="10"/>
        <v>3</v>
      </c>
      <c r="BM20" s="63">
        <f>SUM(AI20:BL20)</f>
        <v>20</v>
      </c>
    </row>
    <row r="21" spans="1:65">
      <c r="D21" s="485">
        <f>VLOOKUP($H21,學生名單!$B$2:$H$23,5,FALSE)</f>
        <v>9524</v>
      </c>
      <c r="E21" s="485" t="str">
        <f>VLOOKUP($H21,學生名單!$B$2:$H$23,6,FALSE)</f>
        <v>Q18454</v>
      </c>
      <c r="F21" s="457" t="str">
        <f>學生名單!D21</f>
        <v>何米娜</v>
      </c>
      <c r="G21" s="342" t="str">
        <f>學生名單!E21</f>
        <v>Sariah Hermina Joseph</v>
      </c>
      <c r="H21" s="494" t="str">
        <f>學生名單!B21</f>
        <v>11057016A</v>
      </c>
      <c r="I21" s="64" t="s">
        <v>1111</v>
      </c>
      <c r="J21" s="64" t="s">
        <v>1136</v>
      </c>
      <c r="K21" s="64" t="s">
        <v>624</v>
      </c>
      <c r="L21" s="64" t="s">
        <v>1091</v>
      </c>
      <c r="M21" s="64" t="s">
        <v>1097</v>
      </c>
      <c r="N21" s="464" t="s">
        <v>1076</v>
      </c>
      <c r="O21" s="64" t="s">
        <v>1218</v>
      </c>
      <c r="P21" s="64" t="s">
        <v>112</v>
      </c>
      <c r="Q21" s="64" t="s">
        <v>103</v>
      </c>
      <c r="R21" s="64" t="s">
        <v>625</v>
      </c>
      <c r="S21" s="64" t="s">
        <v>1117</v>
      </c>
      <c r="T21" s="64" t="s">
        <v>1219</v>
      </c>
      <c r="U21" s="64"/>
      <c r="V21" s="64" t="s">
        <v>1086</v>
      </c>
      <c r="W21" s="64" t="s">
        <v>1085</v>
      </c>
      <c r="X21" s="64" t="s">
        <v>1090</v>
      </c>
      <c r="Y21" s="64" t="s">
        <v>1084</v>
      </c>
      <c r="Z21" s="64" t="s">
        <v>1098</v>
      </c>
      <c r="AA21" s="64" t="s">
        <v>1098</v>
      </c>
      <c r="AB21" s="64" t="s">
        <v>1098</v>
      </c>
      <c r="AC21" s="64" t="s">
        <v>1119</v>
      </c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</row>
    <row r="22" spans="1:65" ht="13.5">
      <c r="A22" s="61" t="str">
        <f>"_"&amp;H22</f>
        <v>_11057017A</v>
      </c>
      <c r="B22" s="455"/>
      <c r="C22" s="456"/>
      <c r="D22" s="485">
        <f>VLOOKUP($H22,學生名單!$B$2:$H$23,5,FALSE)</f>
        <v>9518</v>
      </c>
      <c r="E22" s="485" t="str">
        <f>VLOOKUP($H22,學生名單!$B$2:$H$23,6,FALSE)</f>
        <v>Q18498</v>
      </c>
      <c r="F22" s="342" t="str">
        <f>學生名單!D9</f>
        <v>蘇吉歐</v>
      </c>
      <c r="G22" s="342" t="str">
        <f>學生名單!E9</f>
        <v>Sergio Kyler Joseph</v>
      </c>
      <c r="H22" s="495" t="str">
        <f>學生名單!B9</f>
        <v>11057017A</v>
      </c>
      <c r="I22" s="64" t="s">
        <v>1077</v>
      </c>
      <c r="J22" s="64" t="s">
        <v>1076</v>
      </c>
      <c r="K22" s="64" t="s">
        <v>1076</v>
      </c>
      <c r="L22" s="64" t="s">
        <v>1143</v>
      </c>
      <c r="M22" s="64" t="s">
        <v>1147</v>
      </c>
      <c r="N22" s="64" t="s">
        <v>1129</v>
      </c>
      <c r="O22" s="64" t="s">
        <v>1121</v>
      </c>
      <c r="P22" s="64" t="s">
        <v>1125</v>
      </c>
      <c r="Q22" s="64" t="s">
        <v>800</v>
      </c>
      <c r="R22" s="64" t="s">
        <v>625</v>
      </c>
      <c r="S22" s="64" t="s">
        <v>623</v>
      </c>
      <c r="T22" s="64" t="s">
        <v>1116</v>
      </c>
      <c r="U22" s="64"/>
      <c r="V22" s="64" t="s">
        <v>1087</v>
      </c>
      <c r="W22" s="64" t="s">
        <v>1085</v>
      </c>
      <c r="X22" s="64" t="s">
        <v>1084</v>
      </c>
      <c r="Y22" s="64" t="s">
        <v>1075</v>
      </c>
      <c r="Z22" s="64" t="s">
        <v>1103</v>
      </c>
      <c r="AA22" s="64" t="s">
        <v>1102</v>
      </c>
      <c r="AB22" s="64" t="s">
        <v>1098</v>
      </c>
      <c r="AC22" s="64" t="s">
        <v>1123</v>
      </c>
      <c r="AD22" s="458"/>
      <c r="AE22" s="458"/>
      <c r="AF22" s="458"/>
      <c r="AG22" s="458"/>
      <c r="AI22" s="101">
        <f t="shared" ref="AI22:AR26" si="11">COUNTIF($I22:$AF22,AI$5)</f>
        <v>0</v>
      </c>
      <c r="AJ22" s="101">
        <f t="shared" si="11"/>
        <v>1</v>
      </c>
      <c r="AK22" s="101">
        <f t="shared" si="11"/>
        <v>0</v>
      </c>
      <c r="AL22" s="101">
        <f t="shared" si="11"/>
        <v>1</v>
      </c>
      <c r="AM22" s="101">
        <f t="shared" si="11"/>
        <v>1</v>
      </c>
      <c r="AN22" s="101">
        <f t="shared" si="11"/>
        <v>0</v>
      </c>
      <c r="AO22" s="101">
        <f t="shared" si="11"/>
        <v>0</v>
      </c>
      <c r="AP22" s="101">
        <f t="shared" si="11"/>
        <v>1</v>
      </c>
      <c r="AQ22" s="101">
        <f t="shared" si="11"/>
        <v>0</v>
      </c>
      <c r="AR22" s="101">
        <f t="shared" si="11"/>
        <v>0</v>
      </c>
      <c r="AS22" s="101">
        <f t="shared" ref="AS22:BB26" si="12">COUNTIF($I22:$AF22,AS$5)</f>
        <v>1</v>
      </c>
      <c r="AT22" s="101">
        <f t="shared" si="12"/>
        <v>1</v>
      </c>
      <c r="AU22" s="101">
        <f t="shared" si="12"/>
        <v>0</v>
      </c>
      <c r="AV22" s="101">
        <f t="shared" si="12"/>
        <v>1</v>
      </c>
      <c r="AW22" s="101">
        <f t="shared" si="12"/>
        <v>0</v>
      </c>
      <c r="AX22" s="101">
        <f t="shared" si="12"/>
        <v>0</v>
      </c>
      <c r="AY22" s="101">
        <f t="shared" si="12"/>
        <v>0</v>
      </c>
      <c r="AZ22" s="101">
        <f t="shared" si="12"/>
        <v>1</v>
      </c>
      <c r="BA22" s="101">
        <f t="shared" si="12"/>
        <v>0</v>
      </c>
      <c r="BB22" s="101">
        <f t="shared" si="12"/>
        <v>0</v>
      </c>
      <c r="BC22" s="101">
        <f t="shared" ref="BC22:BL26" si="13">COUNTIF($I22:$AF22,BC$5)</f>
        <v>0</v>
      </c>
      <c r="BD22" s="101">
        <f t="shared" si="13"/>
        <v>0</v>
      </c>
      <c r="BE22" s="101">
        <f t="shared" si="13"/>
        <v>0</v>
      </c>
      <c r="BF22" s="101">
        <f t="shared" si="13"/>
        <v>0</v>
      </c>
      <c r="BG22" s="101">
        <f t="shared" si="13"/>
        <v>1</v>
      </c>
      <c r="BH22" s="101">
        <f t="shared" si="13"/>
        <v>1</v>
      </c>
      <c r="BI22" s="101">
        <f t="shared" si="13"/>
        <v>2</v>
      </c>
      <c r="BJ22" s="101">
        <f t="shared" si="13"/>
        <v>2</v>
      </c>
      <c r="BK22" s="101">
        <f t="shared" si="13"/>
        <v>3</v>
      </c>
      <c r="BL22" s="101">
        <f t="shared" si="13"/>
        <v>3</v>
      </c>
      <c r="BM22" s="63">
        <f>SUM(AI22:BL22)</f>
        <v>20</v>
      </c>
    </row>
    <row r="23" spans="1:65" ht="13.5">
      <c r="A23" s="61" t="str">
        <f>"_"&amp;H23</f>
        <v>_11057018A</v>
      </c>
      <c r="B23" s="455"/>
      <c r="C23" s="456"/>
      <c r="D23" s="485">
        <f>VLOOKUP($H23,學生名單!$B$2:$H$23,5,FALSE)</f>
        <v>9520</v>
      </c>
      <c r="E23" s="485" t="str">
        <f>VLOOKUP($H23,學生名單!$B$2:$H$23,6,FALSE)</f>
        <v>Q18500</v>
      </c>
      <c r="F23" s="342" t="str">
        <f>學生名單!D6</f>
        <v>蘇菲雅</v>
      </c>
      <c r="G23" s="342" t="str">
        <f>學生名單!E6</f>
        <v>Sophia Obiajulum Dagbue</v>
      </c>
      <c r="H23" s="495" t="str">
        <f>學生名單!B6</f>
        <v>11057018A</v>
      </c>
      <c r="I23" s="64" t="s">
        <v>1076</v>
      </c>
      <c r="J23" s="64" t="s">
        <v>1076</v>
      </c>
      <c r="K23" s="64" t="s">
        <v>1093</v>
      </c>
      <c r="L23" s="64" t="s">
        <v>101</v>
      </c>
      <c r="M23" s="462" t="s">
        <v>700</v>
      </c>
      <c r="N23" s="64" t="s">
        <v>112</v>
      </c>
      <c r="O23" s="64" t="s">
        <v>104</v>
      </c>
      <c r="P23" s="64" t="s">
        <v>1148</v>
      </c>
      <c r="Q23" s="64" t="s">
        <v>800</v>
      </c>
      <c r="R23" s="64" t="s">
        <v>1103</v>
      </c>
      <c r="S23" s="64" t="s">
        <v>1105</v>
      </c>
      <c r="T23" s="64" t="s">
        <v>1103</v>
      </c>
      <c r="U23" s="64"/>
      <c r="V23" s="501" t="s">
        <v>698</v>
      </c>
      <c r="W23" s="462" t="s">
        <v>621</v>
      </c>
      <c r="X23" s="64" t="s">
        <v>1088</v>
      </c>
      <c r="Y23" s="64" t="s">
        <v>1085</v>
      </c>
      <c r="Z23" s="64" t="s">
        <v>1075</v>
      </c>
      <c r="AA23" s="64" t="s">
        <v>1084</v>
      </c>
      <c r="AB23" s="64" t="s">
        <v>1128</v>
      </c>
      <c r="AC23" s="64" t="s">
        <v>1146</v>
      </c>
      <c r="AD23" s="458"/>
      <c r="AE23" s="458"/>
      <c r="AF23" s="458"/>
      <c r="AG23" s="458"/>
      <c r="AI23" s="101">
        <f t="shared" si="11"/>
        <v>0</v>
      </c>
      <c r="AJ23" s="101">
        <f t="shared" si="11"/>
        <v>1</v>
      </c>
      <c r="AK23" s="101">
        <f t="shared" si="11"/>
        <v>1</v>
      </c>
      <c r="AL23" s="101">
        <f t="shared" si="11"/>
        <v>0</v>
      </c>
      <c r="AM23" s="101">
        <f t="shared" si="11"/>
        <v>1</v>
      </c>
      <c r="AN23" s="101">
        <f t="shared" si="11"/>
        <v>0</v>
      </c>
      <c r="AO23" s="101">
        <f t="shared" si="11"/>
        <v>0</v>
      </c>
      <c r="AP23" s="101">
        <f t="shared" si="11"/>
        <v>0</v>
      </c>
      <c r="AQ23" s="101">
        <f t="shared" si="11"/>
        <v>1</v>
      </c>
      <c r="AR23" s="101">
        <f t="shared" si="11"/>
        <v>1</v>
      </c>
      <c r="AS23" s="101">
        <f t="shared" si="12"/>
        <v>1</v>
      </c>
      <c r="AT23" s="101">
        <f t="shared" si="12"/>
        <v>0</v>
      </c>
      <c r="AU23" s="101">
        <f t="shared" si="12"/>
        <v>0</v>
      </c>
      <c r="AV23" s="101">
        <f t="shared" si="12"/>
        <v>0</v>
      </c>
      <c r="AW23" s="101">
        <f t="shared" si="12"/>
        <v>0</v>
      </c>
      <c r="AX23" s="101">
        <f t="shared" si="12"/>
        <v>1</v>
      </c>
      <c r="AY23" s="101">
        <f t="shared" si="12"/>
        <v>0</v>
      </c>
      <c r="AZ23" s="101">
        <f t="shared" si="12"/>
        <v>0</v>
      </c>
      <c r="BA23" s="101">
        <f t="shared" si="12"/>
        <v>0</v>
      </c>
      <c r="BB23" s="101">
        <f t="shared" si="12"/>
        <v>0</v>
      </c>
      <c r="BC23" s="101">
        <f t="shared" si="13"/>
        <v>0</v>
      </c>
      <c r="BD23" s="101">
        <f t="shared" si="13"/>
        <v>0</v>
      </c>
      <c r="BE23" s="101">
        <f t="shared" si="13"/>
        <v>0</v>
      </c>
      <c r="BF23" s="101">
        <f t="shared" si="13"/>
        <v>1</v>
      </c>
      <c r="BG23" s="101">
        <f t="shared" si="13"/>
        <v>1</v>
      </c>
      <c r="BH23" s="101">
        <f t="shared" si="13"/>
        <v>1</v>
      </c>
      <c r="BI23" s="101">
        <f t="shared" si="13"/>
        <v>2</v>
      </c>
      <c r="BJ23" s="101">
        <f t="shared" si="13"/>
        <v>2</v>
      </c>
      <c r="BK23" s="101">
        <f t="shared" si="13"/>
        <v>3</v>
      </c>
      <c r="BL23" s="101">
        <f t="shared" si="13"/>
        <v>3</v>
      </c>
      <c r="BM23" s="63">
        <f>SUM(AI23:BL23)</f>
        <v>20</v>
      </c>
    </row>
    <row r="24" spans="1:65" ht="13.5">
      <c r="A24" s="61" t="str">
        <f>"_"&amp;H24</f>
        <v>_11057019A</v>
      </c>
      <c r="B24" s="455"/>
      <c r="C24" s="456"/>
      <c r="D24" s="485">
        <f>VLOOKUP($H24,學生名單!$B$2:$H$23,5,FALSE)</f>
        <v>9514</v>
      </c>
      <c r="E24" s="485" t="str">
        <f>VLOOKUP($H24,學生名單!$B$2:$H$23,6,FALSE)</f>
        <v>Q18514</v>
      </c>
      <c r="F24" s="342" t="str">
        <f>學生名單!D7</f>
        <v>塔妮卡</v>
      </c>
      <c r="G24" s="342" t="str">
        <f>學生名單!E7</f>
        <v>Tannyka Jodie John</v>
      </c>
      <c r="H24" s="495" t="str">
        <f>學生名單!B7</f>
        <v>11057019A</v>
      </c>
      <c r="I24" s="64" t="s">
        <v>1102</v>
      </c>
      <c r="J24" s="64" t="s">
        <v>1103</v>
      </c>
      <c r="K24" s="64" t="s">
        <v>1103</v>
      </c>
      <c r="L24" s="64" t="s">
        <v>1119</v>
      </c>
      <c r="M24" s="64" t="s">
        <v>1142</v>
      </c>
      <c r="N24" s="64" t="s">
        <v>800</v>
      </c>
      <c r="O24" s="64" t="s">
        <v>1080</v>
      </c>
      <c r="P24" s="64" t="s">
        <v>1076</v>
      </c>
      <c r="Q24" s="64" t="s">
        <v>1080</v>
      </c>
      <c r="R24" s="64" t="s">
        <v>1123</v>
      </c>
      <c r="S24" s="64" t="s">
        <v>1133</v>
      </c>
      <c r="T24" s="64" t="s">
        <v>1140</v>
      </c>
      <c r="U24" s="64"/>
      <c r="V24" s="64" t="s">
        <v>1127</v>
      </c>
      <c r="W24" s="64" t="s">
        <v>1138</v>
      </c>
      <c r="X24" s="64" t="s">
        <v>1089</v>
      </c>
      <c r="Y24" s="64" t="s">
        <v>1085</v>
      </c>
      <c r="Z24" s="64" t="s">
        <v>1081</v>
      </c>
      <c r="AA24" s="64" t="s">
        <v>1075</v>
      </c>
      <c r="AB24" s="64" t="s">
        <v>1128</v>
      </c>
      <c r="AC24" s="64" t="s">
        <v>1129</v>
      </c>
      <c r="AD24" s="458"/>
      <c r="AE24" s="458"/>
      <c r="AF24" s="458"/>
      <c r="AG24" s="458"/>
      <c r="AI24" s="101">
        <f t="shared" si="11"/>
        <v>1</v>
      </c>
      <c r="AJ24" s="101">
        <f t="shared" si="11"/>
        <v>1</v>
      </c>
      <c r="AK24" s="101">
        <f t="shared" si="11"/>
        <v>0</v>
      </c>
      <c r="AL24" s="101">
        <f t="shared" si="11"/>
        <v>1</v>
      </c>
      <c r="AM24" s="101">
        <f t="shared" si="11"/>
        <v>0</v>
      </c>
      <c r="AN24" s="101">
        <f t="shared" si="11"/>
        <v>0</v>
      </c>
      <c r="AO24" s="101">
        <f t="shared" si="11"/>
        <v>0</v>
      </c>
      <c r="AP24" s="101">
        <f t="shared" si="11"/>
        <v>0</v>
      </c>
      <c r="AQ24" s="101">
        <f t="shared" si="11"/>
        <v>1</v>
      </c>
      <c r="AR24" s="101">
        <f t="shared" si="11"/>
        <v>1</v>
      </c>
      <c r="AS24" s="101">
        <f t="shared" si="12"/>
        <v>1</v>
      </c>
      <c r="AT24" s="101">
        <f t="shared" si="12"/>
        <v>1</v>
      </c>
      <c r="AU24" s="101">
        <f t="shared" si="12"/>
        <v>0</v>
      </c>
      <c r="AV24" s="101">
        <f t="shared" si="12"/>
        <v>0</v>
      </c>
      <c r="AW24" s="101">
        <f t="shared" si="12"/>
        <v>0</v>
      </c>
      <c r="AX24" s="101">
        <f t="shared" si="12"/>
        <v>0</v>
      </c>
      <c r="AY24" s="101">
        <f t="shared" si="12"/>
        <v>0</v>
      </c>
      <c r="AZ24" s="101">
        <f t="shared" si="12"/>
        <v>0</v>
      </c>
      <c r="BA24" s="101">
        <f t="shared" si="12"/>
        <v>0</v>
      </c>
      <c r="BB24" s="101">
        <f t="shared" si="12"/>
        <v>0</v>
      </c>
      <c r="BC24" s="101">
        <f t="shared" si="13"/>
        <v>0</v>
      </c>
      <c r="BD24" s="101">
        <f t="shared" si="13"/>
        <v>0</v>
      </c>
      <c r="BE24" s="101">
        <f t="shared" si="13"/>
        <v>0</v>
      </c>
      <c r="BF24" s="101">
        <f t="shared" si="13"/>
        <v>1</v>
      </c>
      <c r="BG24" s="101">
        <f t="shared" si="13"/>
        <v>1</v>
      </c>
      <c r="BH24" s="101">
        <f t="shared" si="13"/>
        <v>1</v>
      </c>
      <c r="BI24" s="101">
        <f t="shared" si="13"/>
        <v>2</v>
      </c>
      <c r="BJ24" s="101">
        <f t="shared" si="13"/>
        <v>2</v>
      </c>
      <c r="BK24" s="101">
        <f t="shared" si="13"/>
        <v>3</v>
      </c>
      <c r="BL24" s="101">
        <f t="shared" si="13"/>
        <v>3</v>
      </c>
      <c r="BM24" s="63">
        <f>SUM(AI24:BL24)</f>
        <v>20</v>
      </c>
    </row>
    <row r="25" spans="1:65" ht="13.5">
      <c r="A25" s="61" t="str">
        <f>"_"&amp;H25</f>
        <v>_11057020A</v>
      </c>
      <c r="B25" s="455"/>
      <c r="C25" s="456"/>
      <c r="D25" s="485">
        <f>VLOOKUP($H25,學生名單!$B$2:$H$23,5,FALSE)</f>
        <v>9511</v>
      </c>
      <c r="E25" s="485" t="str">
        <f>VLOOKUP($H25,學生名單!$B$2:$H$23,6,FALSE)</f>
        <v>Q18511</v>
      </c>
      <c r="F25" s="342" t="str">
        <f>學生名單!D2</f>
        <v>狄布倫</v>
      </c>
      <c r="G25" s="342" t="str">
        <f>學生名單!E2</f>
        <v>Tyrone J Debrum</v>
      </c>
      <c r="H25" s="495" t="str">
        <f>學生名單!B2</f>
        <v>11057020A</v>
      </c>
      <c r="I25" s="64" t="s">
        <v>103</v>
      </c>
      <c r="J25" s="64" t="s">
        <v>304</v>
      </c>
      <c r="K25" s="64" t="s">
        <v>624</v>
      </c>
      <c r="L25" s="64" t="s">
        <v>1102</v>
      </c>
      <c r="M25" s="64" t="s">
        <v>1098</v>
      </c>
      <c r="N25" s="64" t="s">
        <v>1109</v>
      </c>
      <c r="O25" s="64" t="s">
        <v>774</v>
      </c>
      <c r="P25" s="64" t="s">
        <v>698</v>
      </c>
      <c r="Q25" s="64" t="s">
        <v>800</v>
      </c>
      <c r="R25" s="64" t="s">
        <v>1080</v>
      </c>
      <c r="S25" s="64" t="s">
        <v>1077</v>
      </c>
      <c r="T25" s="64" t="s">
        <v>1094</v>
      </c>
      <c r="U25" s="64"/>
      <c r="V25" s="64" t="s">
        <v>101</v>
      </c>
      <c r="W25" s="64" t="s">
        <v>105</v>
      </c>
      <c r="X25" s="64" t="s">
        <v>1085</v>
      </c>
      <c r="Y25" s="64" t="s">
        <v>1085</v>
      </c>
      <c r="Z25" s="64" t="s">
        <v>1075</v>
      </c>
      <c r="AA25" s="64" t="s">
        <v>1084</v>
      </c>
      <c r="AB25" s="64" t="s">
        <v>625</v>
      </c>
      <c r="AC25" s="64" t="s">
        <v>1217</v>
      </c>
      <c r="AD25" s="458"/>
      <c r="AE25" s="458"/>
      <c r="AF25" s="458"/>
      <c r="AG25" s="458"/>
      <c r="AI25" s="101">
        <f t="shared" si="11"/>
        <v>0</v>
      </c>
      <c r="AJ25" s="101">
        <f t="shared" si="11"/>
        <v>1</v>
      </c>
      <c r="AK25" s="101">
        <f t="shared" si="11"/>
        <v>0</v>
      </c>
      <c r="AL25" s="101">
        <f t="shared" si="11"/>
        <v>1</v>
      </c>
      <c r="AM25" s="101">
        <f t="shared" si="11"/>
        <v>0</v>
      </c>
      <c r="AN25" s="101">
        <f t="shared" si="11"/>
        <v>0</v>
      </c>
      <c r="AO25" s="101">
        <f t="shared" si="11"/>
        <v>0</v>
      </c>
      <c r="AP25" s="101">
        <f t="shared" si="11"/>
        <v>0</v>
      </c>
      <c r="AQ25" s="101">
        <f t="shared" si="11"/>
        <v>1</v>
      </c>
      <c r="AR25" s="101">
        <f t="shared" si="11"/>
        <v>1</v>
      </c>
      <c r="AS25" s="101">
        <f t="shared" si="12"/>
        <v>1</v>
      </c>
      <c r="AT25" s="101">
        <f t="shared" si="12"/>
        <v>1</v>
      </c>
      <c r="AU25" s="101">
        <f t="shared" si="12"/>
        <v>0</v>
      </c>
      <c r="AV25" s="101">
        <f t="shared" si="12"/>
        <v>1</v>
      </c>
      <c r="AW25" s="101">
        <f t="shared" si="12"/>
        <v>0</v>
      </c>
      <c r="AX25" s="101">
        <f t="shared" si="12"/>
        <v>0</v>
      </c>
      <c r="AY25" s="101">
        <f t="shared" si="12"/>
        <v>1</v>
      </c>
      <c r="AZ25" s="101">
        <f t="shared" si="12"/>
        <v>0</v>
      </c>
      <c r="BA25" s="101">
        <f t="shared" si="12"/>
        <v>0</v>
      </c>
      <c r="BB25" s="101">
        <f t="shared" si="12"/>
        <v>0</v>
      </c>
      <c r="BC25" s="101">
        <f t="shared" si="13"/>
        <v>0</v>
      </c>
      <c r="BD25" s="101">
        <f t="shared" si="13"/>
        <v>0</v>
      </c>
      <c r="BE25" s="101">
        <f t="shared" si="13"/>
        <v>0</v>
      </c>
      <c r="BF25" s="101">
        <f t="shared" si="13"/>
        <v>1</v>
      </c>
      <c r="BG25" s="101">
        <f t="shared" si="13"/>
        <v>0</v>
      </c>
      <c r="BH25" s="101">
        <f t="shared" si="13"/>
        <v>1</v>
      </c>
      <c r="BI25" s="101">
        <f t="shared" si="13"/>
        <v>2</v>
      </c>
      <c r="BJ25" s="101">
        <f t="shared" si="13"/>
        <v>2</v>
      </c>
      <c r="BK25" s="101">
        <f t="shared" si="13"/>
        <v>3</v>
      </c>
      <c r="BL25" s="101">
        <f t="shared" si="13"/>
        <v>3</v>
      </c>
      <c r="BM25" s="63">
        <f>SUM(AI25:BL25)</f>
        <v>20</v>
      </c>
    </row>
    <row r="26" spans="1:65">
      <c r="D26" s="485">
        <f>VLOOKUP($H26,學生名單!$B$2:$H$23,5,FALSE)</f>
        <v>9522</v>
      </c>
      <c r="E26" s="485" t="str">
        <f>VLOOKUP($H26,學生名單!$B$2:$H$23,6,FALSE)</f>
        <v>Q18502</v>
      </c>
      <c r="F26" s="457" t="str">
        <f>學生名單!D16</f>
        <v>麥克特</v>
      </c>
      <c r="G26" s="342" t="str">
        <f>學生名單!E16</f>
        <v>Victor Henry Paez Medina</v>
      </c>
      <c r="H26" s="494" t="str">
        <f>學生名單!B16</f>
        <v>11057021A</v>
      </c>
      <c r="I26" s="64" t="s">
        <v>1083</v>
      </c>
      <c r="J26" s="64" t="s">
        <v>1084</v>
      </c>
      <c r="K26" s="64" t="s">
        <v>698</v>
      </c>
      <c r="L26" s="64" t="s">
        <v>112</v>
      </c>
      <c r="M26" s="64" t="s">
        <v>1113</v>
      </c>
      <c r="N26" s="464" t="s">
        <v>101</v>
      </c>
      <c r="O26" s="64" t="s">
        <v>105</v>
      </c>
      <c r="P26" s="64" t="s">
        <v>625</v>
      </c>
      <c r="Q26" s="64" t="s">
        <v>104</v>
      </c>
      <c r="R26" s="64" t="s">
        <v>1102</v>
      </c>
      <c r="S26" s="64" t="s">
        <v>1098</v>
      </c>
      <c r="T26" s="64" t="s">
        <v>1098</v>
      </c>
      <c r="U26" s="64"/>
      <c r="V26" s="64" t="s">
        <v>1079</v>
      </c>
      <c r="W26" s="64" t="s">
        <v>1076</v>
      </c>
      <c r="X26" s="64" t="s">
        <v>1080</v>
      </c>
      <c r="Y26" s="64" t="s">
        <v>1138</v>
      </c>
      <c r="Z26" s="64" t="s">
        <v>1128</v>
      </c>
      <c r="AA26" s="64" t="s">
        <v>1226</v>
      </c>
      <c r="AB26" s="64" t="s">
        <v>1085</v>
      </c>
      <c r="AC26" s="64" t="s">
        <v>1085</v>
      </c>
      <c r="AI26" s="58">
        <f t="shared" si="11"/>
        <v>0</v>
      </c>
      <c r="AJ26" s="58">
        <f t="shared" si="11"/>
        <v>1</v>
      </c>
      <c r="AK26" s="58">
        <f t="shared" si="11"/>
        <v>1</v>
      </c>
      <c r="AL26" s="58">
        <f t="shared" si="11"/>
        <v>1</v>
      </c>
      <c r="AM26" s="58">
        <f t="shared" si="11"/>
        <v>1</v>
      </c>
      <c r="AN26" s="58">
        <f t="shared" si="11"/>
        <v>0</v>
      </c>
      <c r="AO26" s="58">
        <f t="shared" si="11"/>
        <v>0</v>
      </c>
      <c r="AP26" s="58">
        <f t="shared" si="11"/>
        <v>0</v>
      </c>
      <c r="AQ26" s="58">
        <f t="shared" si="11"/>
        <v>1</v>
      </c>
      <c r="AR26" s="58">
        <f t="shared" si="11"/>
        <v>1</v>
      </c>
      <c r="AS26" s="58">
        <f t="shared" si="12"/>
        <v>1</v>
      </c>
      <c r="AT26" s="58">
        <f t="shared" si="12"/>
        <v>0</v>
      </c>
      <c r="AU26" s="58">
        <f t="shared" si="12"/>
        <v>0</v>
      </c>
      <c r="AV26" s="58">
        <f t="shared" si="12"/>
        <v>1</v>
      </c>
      <c r="AW26" s="58">
        <f t="shared" si="12"/>
        <v>0</v>
      </c>
      <c r="AX26" s="58">
        <f t="shared" si="12"/>
        <v>0</v>
      </c>
      <c r="AY26" s="58">
        <f t="shared" si="12"/>
        <v>0</v>
      </c>
      <c r="AZ26" s="58">
        <f t="shared" si="12"/>
        <v>0</v>
      </c>
      <c r="BA26" s="58">
        <f t="shared" si="12"/>
        <v>0</v>
      </c>
      <c r="BB26" s="58">
        <f t="shared" si="12"/>
        <v>0</v>
      </c>
      <c r="BC26" s="58">
        <f t="shared" si="13"/>
        <v>0</v>
      </c>
      <c r="BD26" s="58">
        <f t="shared" si="13"/>
        <v>0</v>
      </c>
      <c r="BE26" s="58">
        <f t="shared" si="13"/>
        <v>0</v>
      </c>
      <c r="BF26" s="58">
        <f t="shared" si="13"/>
        <v>1</v>
      </c>
      <c r="BG26" s="58">
        <f t="shared" si="13"/>
        <v>1</v>
      </c>
      <c r="BH26" s="58">
        <f t="shared" si="13"/>
        <v>0</v>
      </c>
      <c r="BI26" s="58">
        <f t="shared" si="13"/>
        <v>2</v>
      </c>
      <c r="BJ26" s="58">
        <f t="shared" si="13"/>
        <v>2</v>
      </c>
      <c r="BK26" s="58">
        <f t="shared" si="13"/>
        <v>3</v>
      </c>
      <c r="BL26" s="58">
        <f t="shared" si="13"/>
        <v>3</v>
      </c>
      <c r="BM26" s="66">
        <f>SUM(AI26:BL26)</f>
        <v>20</v>
      </c>
    </row>
    <row r="27" spans="1:65">
      <c r="D27" s="485">
        <f>VLOOKUP($H27,學生名單!$B$2:$H$23,5,FALSE)</f>
        <v>9519</v>
      </c>
      <c r="E27" s="485" t="str">
        <f>VLOOKUP(H27,學生名單!$B$2:$H$23,6,FALSE)</f>
        <v>Q18499</v>
      </c>
      <c r="F27" s="457" t="str">
        <f>學生名單!D17</f>
        <v>賀南德</v>
      </c>
      <c r="G27" s="342" t="str">
        <f>學生名單!E17</f>
        <v>Victor Josue Matute Hernandez</v>
      </c>
      <c r="H27" s="494" t="str">
        <f>學生名單!B17</f>
        <v>11057022A</v>
      </c>
      <c r="I27" s="64" t="s">
        <v>1075</v>
      </c>
      <c r="J27" s="64" t="s">
        <v>1082</v>
      </c>
      <c r="K27" s="64" t="s">
        <v>1119</v>
      </c>
      <c r="L27" s="64" t="s">
        <v>622</v>
      </c>
      <c r="M27" s="64" t="s">
        <v>1149</v>
      </c>
      <c r="N27" s="464" t="s">
        <v>1129</v>
      </c>
      <c r="O27" s="64" t="s">
        <v>1098</v>
      </c>
      <c r="P27" s="64" t="s">
        <v>1098</v>
      </c>
      <c r="Q27" s="64" t="s">
        <v>1103</v>
      </c>
      <c r="R27" s="64" t="s">
        <v>1121</v>
      </c>
      <c r="S27" s="64" t="s">
        <v>1151</v>
      </c>
      <c r="T27" s="64" t="s">
        <v>1140</v>
      </c>
      <c r="U27" s="64"/>
      <c r="V27" s="64" t="s">
        <v>627</v>
      </c>
      <c r="W27" s="64" t="s">
        <v>1125</v>
      </c>
      <c r="X27" s="64" t="s">
        <v>1150</v>
      </c>
      <c r="Y27" s="64" t="s">
        <v>1080</v>
      </c>
      <c r="Z27" s="64" t="s">
        <v>1077</v>
      </c>
      <c r="AA27" s="64" t="s">
        <v>1077</v>
      </c>
      <c r="AB27" s="64" t="s">
        <v>1085</v>
      </c>
      <c r="AC27" s="64" t="s">
        <v>1085</v>
      </c>
      <c r="AI27" s="69">
        <f t="shared" ref="AI27:BM27" si="14">SUM(AI12:AI26)</f>
        <v>2</v>
      </c>
      <c r="AJ27" s="69">
        <f t="shared" si="14"/>
        <v>11</v>
      </c>
      <c r="AK27" s="69">
        <f t="shared" si="14"/>
        <v>4</v>
      </c>
      <c r="AL27" s="69">
        <f t="shared" si="14"/>
        <v>9</v>
      </c>
      <c r="AM27" s="69">
        <f t="shared" si="14"/>
        <v>8</v>
      </c>
      <c r="AN27" s="69">
        <f t="shared" si="14"/>
        <v>0</v>
      </c>
      <c r="AO27" s="69">
        <f t="shared" si="14"/>
        <v>0</v>
      </c>
      <c r="AP27" s="69">
        <f t="shared" si="14"/>
        <v>1</v>
      </c>
      <c r="AQ27" s="69">
        <f t="shared" si="14"/>
        <v>9</v>
      </c>
      <c r="AR27" s="69">
        <f t="shared" si="14"/>
        <v>10</v>
      </c>
      <c r="AS27" s="69">
        <f t="shared" si="14"/>
        <v>10</v>
      </c>
      <c r="AT27" s="69">
        <f t="shared" si="14"/>
        <v>8</v>
      </c>
      <c r="AU27" s="69">
        <f t="shared" si="14"/>
        <v>0</v>
      </c>
      <c r="AV27" s="69">
        <f t="shared" si="14"/>
        <v>8</v>
      </c>
      <c r="AW27" s="69">
        <f t="shared" si="14"/>
        <v>1</v>
      </c>
      <c r="AX27" s="69">
        <f t="shared" si="14"/>
        <v>1</v>
      </c>
      <c r="AY27" s="69">
        <f t="shared" si="14"/>
        <v>1</v>
      </c>
      <c r="AZ27" s="69">
        <f t="shared" si="14"/>
        <v>1</v>
      </c>
      <c r="BA27" s="69">
        <f t="shared" si="14"/>
        <v>1</v>
      </c>
      <c r="BB27" s="69">
        <f t="shared" si="14"/>
        <v>1</v>
      </c>
      <c r="BC27" s="69">
        <f t="shared" si="14"/>
        <v>1</v>
      </c>
      <c r="BD27" s="69">
        <f t="shared" si="14"/>
        <v>0</v>
      </c>
      <c r="BE27" s="69">
        <f t="shared" si="14"/>
        <v>0</v>
      </c>
      <c r="BF27" s="69">
        <f t="shared" si="14"/>
        <v>9</v>
      </c>
      <c r="BG27" s="69">
        <f t="shared" si="14"/>
        <v>6</v>
      </c>
      <c r="BH27" s="69">
        <f t="shared" si="14"/>
        <v>8</v>
      </c>
      <c r="BI27" s="69">
        <f t="shared" si="14"/>
        <v>22</v>
      </c>
      <c r="BJ27" s="69">
        <f t="shared" si="14"/>
        <v>22</v>
      </c>
      <c r="BK27" s="69">
        <f t="shared" si="14"/>
        <v>33</v>
      </c>
      <c r="BL27" s="69">
        <f t="shared" si="14"/>
        <v>33</v>
      </c>
      <c r="BM27" s="69">
        <f t="shared" si="14"/>
        <v>220</v>
      </c>
    </row>
    <row r="28" spans="1:65" ht="14.25">
      <c r="I28" s="23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</row>
    <row r="29" spans="1:65" ht="14.25">
      <c r="I29" s="23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</row>
    <row r="30" spans="1:65" s="365" customFormat="1" ht="16.5">
      <c r="A30" s="364"/>
      <c r="D30" s="487"/>
      <c r="E30" s="487"/>
      <c r="F30" s="366"/>
      <c r="G30" s="367"/>
      <c r="H30" s="497"/>
      <c r="I30" s="368"/>
      <c r="J30" s="368"/>
      <c r="K30" s="368"/>
      <c r="L30" s="368"/>
      <c r="M30" s="368"/>
      <c r="N30" s="369"/>
      <c r="O30" s="368"/>
      <c r="P30" s="368"/>
      <c r="Q30" s="368"/>
      <c r="R30" s="368"/>
      <c r="S30" s="370"/>
      <c r="T30" s="371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68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  <c r="BG30" s="368"/>
      <c r="BH30" s="368"/>
      <c r="BI30" s="368"/>
      <c r="BJ30" s="368"/>
    </row>
    <row r="31" spans="1:65" s="365" customFormat="1" ht="15.75">
      <c r="A31" s="364"/>
      <c r="D31" s="488"/>
      <c r="E31" s="488"/>
      <c r="F31" s="372"/>
      <c r="G31" s="373"/>
      <c r="H31" s="498"/>
      <c r="I31" s="368"/>
      <c r="J31" s="368"/>
      <c r="K31" s="368"/>
      <c r="L31" s="368"/>
      <c r="M31" s="368"/>
      <c r="N31" s="369"/>
      <c r="O31" s="368"/>
      <c r="P31" s="368"/>
      <c r="Q31" s="368"/>
      <c r="R31" s="368"/>
      <c r="S31" s="370"/>
      <c r="T31" s="371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368"/>
      <c r="AS31" s="368"/>
      <c r="AT31" s="368"/>
      <c r="AU31" s="368"/>
      <c r="AV31" s="368"/>
      <c r="AW31" s="368"/>
      <c r="AX31" s="368"/>
      <c r="AY31" s="368"/>
      <c r="AZ31" s="368"/>
      <c r="BA31" s="368"/>
      <c r="BB31" s="368"/>
      <c r="BC31" s="368"/>
      <c r="BD31" s="368"/>
      <c r="BE31" s="368"/>
      <c r="BF31" s="368"/>
      <c r="BG31" s="368"/>
      <c r="BH31" s="368"/>
      <c r="BI31" s="368"/>
      <c r="BJ31" s="368"/>
    </row>
    <row r="32" spans="1:65" s="365" customFormat="1" ht="15.75">
      <c r="A32" s="364"/>
      <c r="D32" s="488"/>
      <c r="E32" s="488"/>
      <c r="F32" s="372"/>
      <c r="G32" s="373"/>
      <c r="H32" s="498"/>
      <c r="I32" s="368"/>
      <c r="J32" s="368"/>
      <c r="K32" s="368"/>
      <c r="L32" s="368"/>
      <c r="M32" s="368"/>
      <c r="N32" s="369"/>
      <c r="O32" s="368"/>
      <c r="P32" s="368"/>
      <c r="Q32" s="368"/>
      <c r="R32" s="368"/>
      <c r="S32" s="370"/>
      <c r="T32" s="371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  <c r="BI32" s="368"/>
      <c r="BJ32" s="368"/>
    </row>
    <row r="35" spans="21:21">
      <c r="U35" s="58" t="s">
        <v>639</v>
      </c>
    </row>
  </sheetData>
  <autoFilter ref="A5:BM27">
    <sortState ref="A6:BM27">
      <sortCondition ref="H5:H19"/>
    </sortState>
  </autoFilter>
  <mergeCells count="11">
    <mergeCell ref="AD3:AE3"/>
    <mergeCell ref="Z3:AA3"/>
    <mergeCell ref="AB3:AC3"/>
    <mergeCell ref="I3:J3"/>
    <mergeCell ref="K3:L3"/>
    <mergeCell ref="M3:N3"/>
    <mergeCell ref="O3:P3"/>
    <mergeCell ref="Q3:R3"/>
    <mergeCell ref="X3:Y3"/>
    <mergeCell ref="S3:T3"/>
    <mergeCell ref="V3:W3"/>
  </mergeCells>
  <phoneticPr fontId="15" type="noConversion"/>
  <conditionalFormatting sqref="AC13:AG13 AC6:AG6 I9:K9 K9:K11 AA9:AA11 I6:Y6 W6:Y8 N9:AG9 I10:AG12 I7:AG8 I13:Y13 AC9:AC11 M12:M13 R6:R8 U6:U11 I14:AG19">
    <cfRule type="cellIs" dxfId="2599" priority="864" operator="equal">
      <formula>$V$1</formula>
    </cfRule>
  </conditionalFormatting>
  <conditionalFormatting sqref="AI6:BL13 AI16:BL19">
    <cfRule type="cellIs" dxfId="2598" priority="454" operator="greaterThan">
      <formula>0</formula>
    </cfRule>
  </conditionalFormatting>
  <conditionalFormatting sqref="AI6:BL13 AI16:BL19">
    <cfRule type="cellIs" dxfId="2597" priority="453" operator="greaterThan">
      <formula>1</formula>
    </cfRule>
  </conditionalFormatting>
  <conditionalFormatting sqref="AI14:BL14">
    <cfRule type="cellIs" dxfId="2596" priority="407" operator="greaterThan">
      <formula>0</formula>
    </cfRule>
  </conditionalFormatting>
  <conditionalFormatting sqref="AI14:BL14">
    <cfRule type="cellIs" dxfId="2595" priority="406" operator="greaterThan">
      <formula>1</formula>
    </cfRule>
  </conditionalFormatting>
  <conditionalFormatting sqref="T14:T16">
    <cfRule type="cellIs" dxfId="2594" priority="385" operator="equal">
      <formula>$V$1</formula>
    </cfRule>
  </conditionalFormatting>
  <conditionalFormatting sqref="AI15:BL15">
    <cfRule type="cellIs" dxfId="2593" priority="384" operator="greaterThan">
      <formula>0</formula>
    </cfRule>
  </conditionalFormatting>
  <conditionalFormatting sqref="AI15:BL15">
    <cfRule type="cellIs" dxfId="2592" priority="383" operator="greaterThan">
      <formula>1</formula>
    </cfRule>
  </conditionalFormatting>
  <conditionalFormatting sqref="V13">
    <cfRule type="cellIs" dxfId="2591" priority="332" operator="equal">
      <formula>$V$1</formula>
    </cfRule>
  </conditionalFormatting>
  <conditionalFormatting sqref="V11">
    <cfRule type="cellIs" dxfId="2590" priority="331" operator="equal">
      <formula>$V$1</formula>
    </cfRule>
  </conditionalFormatting>
  <conditionalFormatting sqref="T18">
    <cfRule type="cellIs" dxfId="2589" priority="330" operator="equal">
      <formula>$V$1</formula>
    </cfRule>
  </conditionalFormatting>
  <conditionalFormatting sqref="T14">
    <cfRule type="cellIs" dxfId="2588" priority="329" operator="equal">
      <formula>$V$1</formula>
    </cfRule>
  </conditionalFormatting>
  <conditionalFormatting sqref="W15:Y15">
    <cfRule type="cellIs" dxfId="2587" priority="328" operator="equal">
      <formula>$V$1</formula>
    </cfRule>
  </conditionalFormatting>
  <conditionalFormatting sqref="X15">
    <cfRule type="cellIs" dxfId="2586" priority="327" operator="equal">
      <formula>$V$1</formula>
    </cfRule>
  </conditionalFormatting>
  <conditionalFormatting sqref="AA8">
    <cfRule type="cellIs" dxfId="2585" priority="326" operator="equal">
      <formula>$V$1</formula>
    </cfRule>
  </conditionalFormatting>
  <conditionalFormatting sqref="Z13:AB13">
    <cfRule type="cellIs" dxfId="2584" priority="295" operator="equal">
      <formula>$V$1</formula>
    </cfRule>
  </conditionalFormatting>
  <conditionalFormatting sqref="AA13:AC13">
    <cfRule type="cellIs" dxfId="2583" priority="264" operator="equal">
      <formula>$V$1</formula>
    </cfRule>
  </conditionalFormatting>
  <conditionalFormatting sqref="Z6:AB6">
    <cfRule type="cellIs" dxfId="2582" priority="233" operator="equal">
      <formula>$V$1</formula>
    </cfRule>
  </conditionalFormatting>
  <conditionalFormatting sqref="AA6">
    <cfRule type="cellIs" dxfId="2581" priority="202" operator="equal">
      <formula>$V$1</formula>
    </cfRule>
  </conditionalFormatting>
  <conditionalFormatting sqref="W15:Y15">
    <cfRule type="cellIs" dxfId="2580" priority="171" operator="equal">
      <formula>$V$1</formula>
    </cfRule>
  </conditionalFormatting>
  <conditionalFormatting sqref="Q15:T15">
    <cfRule type="cellIs" dxfId="2579" priority="170" operator="equal">
      <formula>$V$1</formula>
    </cfRule>
  </conditionalFormatting>
  <conditionalFormatting sqref="K17:N17">
    <cfRule type="cellIs" dxfId="2578" priority="169" operator="equal">
      <formula>$V$1</formula>
    </cfRule>
  </conditionalFormatting>
  <conditionalFormatting sqref="L17:N17">
    <cfRule type="cellIs" dxfId="2577" priority="168" operator="equal">
      <formula>$V$1</formula>
    </cfRule>
  </conditionalFormatting>
  <conditionalFormatting sqref="K15:O15">
    <cfRule type="cellIs" dxfId="2576" priority="105" operator="equal">
      <formula>$V$1</formula>
    </cfRule>
  </conditionalFormatting>
  <conditionalFormatting sqref="Q17">
    <cfRule type="cellIs" dxfId="2575" priority="104" operator="equal">
      <formula>$V$1</formula>
    </cfRule>
  </conditionalFormatting>
  <conditionalFormatting sqref="R17:T17">
    <cfRule type="cellIs" dxfId="2574" priority="103" operator="equal">
      <formula>$V$1</formula>
    </cfRule>
  </conditionalFormatting>
  <conditionalFormatting sqref="Q12:S12">
    <cfRule type="cellIs" dxfId="2573" priority="102" operator="equal">
      <formula>$V$1</formula>
    </cfRule>
  </conditionalFormatting>
  <conditionalFormatting sqref="L11:O11">
    <cfRule type="cellIs" dxfId="2572" priority="101" operator="equal">
      <formula>$V$1</formula>
    </cfRule>
  </conditionalFormatting>
  <conditionalFormatting sqref="L10:O10">
    <cfRule type="cellIs" dxfId="2571" priority="100" operator="equal">
      <formula>$V$1</formula>
    </cfRule>
  </conditionalFormatting>
  <conditionalFormatting sqref="L9:O9">
    <cfRule type="cellIs" dxfId="2570" priority="99" operator="equal">
      <formula>$V$1</formula>
    </cfRule>
  </conditionalFormatting>
  <conditionalFormatting sqref="AB16:AC16">
    <cfRule type="cellIs" dxfId="2569" priority="67" operator="equal">
      <formula>$V$1</formula>
    </cfRule>
  </conditionalFormatting>
  <conditionalFormatting sqref="L13:N13">
    <cfRule type="cellIs" dxfId="2568" priority="66" operator="equal">
      <formula>$V$1</formula>
    </cfRule>
  </conditionalFormatting>
  <conditionalFormatting sqref="K13">
    <cfRule type="cellIs" dxfId="2567" priority="63" operator="equal">
      <formula>$V$1</formula>
    </cfRule>
  </conditionalFormatting>
  <conditionalFormatting sqref="AA13">
    <cfRule type="cellIs" dxfId="2566" priority="62" operator="equal">
      <formula>$V$1</formula>
    </cfRule>
  </conditionalFormatting>
  <conditionalFormatting sqref="I20:AG27">
    <cfRule type="containsText" dxfId="2565" priority="1" operator="containsText" text="Ped">
      <formula>NOT(ISERROR(SEARCH("Ped",I20)))</formula>
    </cfRule>
    <cfRule type="containsText" dxfId="2564" priority="2" operator="containsText" text="OBGYN">
      <formula>NOT(ISERROR(SEARCH("OBGYN",I20)))</formula>
    </cfRule>
    <cfRule type="containsText" dxfId="2563" priority="3" operator="containsText" text="ER">
      <formula>NOT(ISERROR(SEARCH("ER",I20)))</formula>
    </cfRule>
    <cfRule type="containsText" dxfId="2562" priority="4" operator="containsText" text="PSY">
      <formula>NOT(ISERROR(SEARCH("PSY",I20)))</formula>
    </cfRule>
    <cfRule type="containsText" dxfId="2561" priority="5" operator="containsText" text="ad_Fam">
      <formula>NOT(ISERROR(SEARCH("ad_Fam",I20)))</formula>
    </cfRule>
    <cfRule type="containsText" dxfId="2560" priority="6" operator="containsText" text="PS">
      <formula>NOT(ISERROR(SEARCH("PS",I20)))</formula>
    </cfRule>
    <cfRule type="containsText" dxfId="2559" priority="7" operator="containsText" text="Ortho">
      <formula>NOT(ISERROR(SEARCH("Ortho",I20)))</formula>
    </cfRule>
    <cfRule type="containsText" dxfId="2558" priority="8" operator="containsText" text="ad_Sur (CS)">
      <formula>NOT(ISERROR(SEARCH("ad_Sur (CS)",I20)))</formula>
    </cfRule>
    <cfRule type="containsText" dxfId="2557" priority="9" operator="containsText" text="ad_Sur (CVS)">
      <formula>NOT(ISERROR(SEARCH("ad_Sur (CVS)",I20)))</formula>
    </cfRule>
    <cfRule type="containsText" dxfId="2556" priority="10" operator="containsText" text="ad_Sur (Peds)">
      <formula>NOT(ISERROR(SEARCH("ad_Sur (Peds)",I20)))</formula>
    </cfRule>
    <cfRule type="containsText" dxfId="2555" priority="11" operator="containsText" text="ad_Sur (CRS)">
      <formula>NOT(ISERROR(SEARCH("ad_Sur (CRS)",I20)))</formula>
    </cfRule>
    <cfRule type="containsText" dxfId="2554" priority="12" operator="containsText" text="ad_Sur (GU)">
      <formula>NOT(ISERROR(SEARCH("ad_Sur (GU)",I20)))</formula>
    </cfRule>
    <cfRule type="containsText" dxfId="2553" priority="13" operator="containsText" text="ad_Sur (NS)">
      <formula>NOT(ISERROR(SEARCH("ad_Sur (NS)",I20)))</formula>
    </cfRule>
    <cfRule type="containsText" dxfId="2552" priority="14" operator="containsText" text="ad_Sur (GS)">
      <formula>NOT(ISERROR(SEARCH("ad_Sur (GS)",I20)))</formula>
    </cfRule>
    <cfRule type="containsText" dxfId="2551" priority="15" operator="containsText" text="ad_Im (Inf)">
      <formula>NOT(ISERROR(SEARCH("ad_Im (Inf)",I20)))</formula>
    </cfRule>
    <cfRule type="containsText" dxfId="2550" priority="16" operator="containsText" text="ad_IM(AIR)">
      <formula>NOT(ISERROR(SEARCH("ad_IM(AIR)",I20)))</formula>
    </cfRule>
    <cfRule type="containsText" dxfId="2549" priority="17" operator="containsText" text="Oncology">
      <formula>NOT(ISERROR(SEARCH("Oncology",I20)))</formula>
    </cfRule>
    <cfRule type="containsText" dxfId="2548" priority="18" operator="containsText" text="ad_CV">
      <formula>NOT(ISERROR(SEARCH("ad_CV",I20)))</formula>
    </cfRule>
    <cfRule type="containsText" dxfId="2547" priority="19" operator="containsText" text="Derm">
      <formula>NOT(ISERROR(SEARCH("Derm",I20)))</formula>
    </cfRule>
    <cfRule type="containsText" dxfId="2546" priority="20" operator="containsText" text="Image">
      <formula>NOT(ISERROR(SEARCH("Image",I20)))</formula>
    </cfRule>
    <cfRule type="containsText" dxfId="2545" priority="22" operator="containsText" text="ICU">
      <formula>NOT(ISERROR(SEARCH("ICU",I20)))</formula>
    </cfRule>
    <cfRule type="containsText" dxfId="2544" priority="23" operator="containsText" text="Radiation">
      <formula>NOT(ISERROR(SEARCH("Radiation",I20)))</formula>
    </cfRule>
    <cfRule type="containsText" dxfId="2543" priority="24" operator="containsText" text="Nuclear">
      <formula>NOT(ISERROR(SEARCH("Nuclear",I20)))</formula>
    </cfRule>
    <cfRule type="containsText" dxfId="2542" priority="25" operator="containsText" text="Reha">
      <formula>NOT(ISERROR(SEARCH("Reha",I20)))</formula>
    </cfRule>
    <cfRule type="containsText" dxfId="2541" priority="26" operator="containsText" text="Neuro">
      <formula>NOT(ISERROR(SEARCH("Neuro",I20)))</formula>
    </cfRule>
    <cfRule type="containsText" dxfId="2540" priority="27" operator="containsText" text="ENT">
      <formula>NOT(ISERROR(SEARCH("ENT",I20)))</formula>
    </cfRule>
    <cfRule type="containsText" dxfId="2539" priority="28" operator="containsText" text="OPH">
      <formula>NOT(ISERROR(SEARCH("OPH",I20)))</formula>
    </cfRule>
    <cfRule type="containsText" dxfId="2538" priority="29" operator="containsText" text="Anes">
      <formula>NOT(ISERROR(SEARCH("Anes",I20)))</formula>
    </cfRule>
    <cfRule type="containsText" dxfId="2537" priority="30" operator="containsText" text="ad_Im (Meta)">
      <formula>NOT(ISERROR(SEARCH("ad_Im (Meta)",I20)))</formula>
    </cfRule>
    <cfRule type="containsText" dxfId="2536" priority="31" operator="containsText" text="Apatho">
      <formula>NOT(ISERROR(SEARCH("Apatho",I20)))</formula>
    </cfRule>
  </conditionalFormatting>
  <dataValidations count="3">
    <dataValidation type="list" allowBlank="1" showInputMessage="1" showErrorMessage="1" sqref="I1:R1 W1:AG1 T1:U1 I28:R1048576 AD20:AG1048576 T28:AC1048576">
      <formula1>科別</formula1>
    </dataValidation>
    <dataValidation type="list" allowBlank="1" showInputMessage="1" showErrorMessage="1" sqref="I3:I5 J3:S4 T4 J5:AD5 U3:U4 V3 V4:AF4 X3:AE3">
      <formula1>大三學分</formula1>
    </dataValidation>
    <dataValidation type="list" allowBlank="1" showInputMessage="1" showErrorMessage="1" sqref="AD6:AE6 AD8:AE19 AD7:AG7">
      <formula1>INDIRECT($F6)</formula1>
    </dataValidation>
  </dataValidations>
  <pageMargins left="0.2" right="0.19685039370078741" top="0.19685039370078741" bottom="0.23622047244094491" header="0.19685039370078741" footer="0.19685039370078741"/>
  <pageSetup paperSize="9" scale="69" fitToHeight="0" orientation="landscape" r:id="rId1"/>
  <colBreaks count="3" manualBreakCount="3">
    <brk id="21" max="26" man="1"/>
    <brk id="32" max="1048575" man="1"/>
    <brk id="64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4" operator="equal" id="{EF7FE88C-23FC-45BD-BBAE-927A1B9094FD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35" operator="equal" id="{3CD806CC-8F6E-4386-894C-67D3BA6285AF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36" operator="equal" id="{6ACD3EB2-F5E7-49BB-87F2-E3860647F4D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37" operator="equal" id="{624EE574-E5A2-4DDF-8D0A-1E22DC3D0EFC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38" operator="equal" id="{20832BCA-4D96-4718-9BC0-B8612E95533F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40" operator="equal" id="{6AF37467-6F37-49E8-AB5F-C1EB38840500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41" operator="equal" id="{E40F1991-FDAA-46DC-AAD6-0487E74C036C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42" operator="equal" id="{9EA3A5E1-A286-4ADD-A8D3-6FD489E1D088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45" operator="equal" id="{8D80CF2B-39AB-4A72-960B-F7842C664268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346" operator="equal" id="{81FD142C-0942-4371-ACF3-29E2DF0F610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347" operator="equal" id="{6D0D19F9-55D3-49AF-8374-57804275D38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348" operator="equal" id="{BAA8B8B1-3F06-47A7-8404-1EB03EF7007C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349" operator="equal" id="{3861FA31-29F1-4F8D-8468-3516245C4189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350" operator="equal" id="{C8BB4543-AE59-4883-A92C-410DE4C0122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351" operator="equal" id="{AD9E4597-DDAD-459E-ACBF-F7D8057B31B8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352" operator="equal" id="{3E8F7EC1-77CD-44FD-8858-0A8F9DD6A13F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353" operator="equal" id="{9F985D9C-4BB5-4922-ACF5-A28597335609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354" operator="equal" id="{336558CB-452D-4888-84A6-EA692CE159BA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55" operator="equal" id="{3F7DF569-A0C8-4329-90EB-7459803131D1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56" operator="equal" id="{7BCE0113-7CD4-4F7D-8D53-602DDBB4D2F0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57" operator="equal" id="{89CB6345-5FAB-4E9A-9BF8-8F915558860F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58" operator="equal" id="{46BC564E-8BFD-4C24-AE4D-CC3EF49E2A9D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59" operator="equal" id="{D34ABBF1-107E-4364-9B6E-10F3797CF13F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0" operator="equal" id="{CAB9099D-5920-4694-9125-6B47D6E9969A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1" operator="equal" id="{E53ACAFC-A5B0-4B6C-A9F8-022198878417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2" operator="equal" id="{61A5E5A9-6DB1-4982-9BB0-036406FD5610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3" operator="equal" id="{B1063FFF-FCEF-4F86-8FBB-280D58CF4FF4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4" operator="equal" id="{A92A1E69-BB7E-495E-8F45-C6700E847FEA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65" operator="equal" id="{6819FB7A-7A88-4D71-8304-A536430C5623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366" operator="equal" id="{7F11E441-563D-4E39-A600-B625A7ECD819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AC13:AG13 AC6:AG6 I9:K9 K9:K11 AA9:AA11 W6:Y8 AC9:AC11 M12:M14 R6:R8 U6:U11 I6:Y6 N9:AG9 I10:AG12 I7:AG8 I13:Y13 I14:AG19</xm:sqref>
        </x14:conditionalFormatting>
        <x14:conditionalFormatting xmlns:xm="http://schemas.microsoft.com/office/excel/2006/main">
          <x14:cfRule type="cellIs" priority="333" operator="equal" id="{8FB1D6C3-6577-41DA-B3DA-5F400F62D80B}">
            <xm:f>各選修科別每月訓練人數表!$A$32</xm:f>
            <x14:dxf>
              <font>
                <color theme="0"/>
              </font>
              <fill>
                <patternFill>
                  <bgColor rgb="FF0066FF"/>
                </patternFill>
              </fill>
            </x14:dxf>
          </x14:cfRule>
          <xm:sqref>K32</xm:sqref>
        </x14:conditionalFormatting>
        <x14:conditionalFormatting xmlns:xm="http://schemas.microsoft.com/office/excel/2006/main">
          <x14:cfRule type="cellIs" priority="296" operator="equal" id="{9AA3BE8B-47E2-43A7-9BE0-1926990E9FA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97" operator="equal" id="{FDBD0B3F-5ED3-4E34-A6C4-AE08BD43F359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98" operator="equal" id="{0A1A7F3F-D612-4ACA-B242-9176F904064D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99" operator="equal" id="{C1EBAC5F-1528-4F8F-A34B-1261574AFB3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00" operator="equal" id="{C621965C-0230-49CC-84D8-F248EF227C8B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01" operator="equal" id="{677F9638-6E85-46C7-B6B9-E4B229A60D48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02" operator="equal" id="{AC698661-5DE3-481F-ABD7-92E8755F2299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03" operator="equal" id="{31451A07-6CED-44D8-BB4E-7337083CDC26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04" operator="equal" id="{158C7888-6758-4C19-970B-814A3F9C9B6E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305" operator="equal" id="{D32971E9-D001-4691-B1F2-16F7E8686C2F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306" operator="equal" id="{5C32BA72-D06F-4E27-9A65-7126644773D3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307" operator="equal" id="{C5098E93-A671-46C7-9BE5-F7B46C6F9DD6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308" operator="equal" id="{D7CAB54D-58A9-46A0-B52C-CE0849F8E45A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309" operator="equal" id="{E1F09D46-123A-4EFB-B42E-4CB379F3F0EF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310" operator="equal" id="{031B39D2-3040-43D2-BFEF-A6A7F375D5B8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311" operator="equal" id="{C21D841F-BF79-446A-BCB3-C6B5DD45B898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312" operator="equal" id="{F8BE36A4-512A-4659-8DFF-43193467BEDD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313" operator="equal" id="{6FF9DE7A-F1C1-4FF9-B715-E8254BE73325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314" operator="equal" id="{E887CF84-CC05-4E4C-8983-77EE6A28116F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15" operator="equal" id="{1D7B9DE2-C72B-4782-ABF3-5316AA853239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16" operator="equal" id="{31B56BDC-8AA8-4EF5-BEA3-7292512169A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17" operator="equal" id="{B79AD737-6EE3-445F-82AE-3ED9B825DC20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18" operator="equal" id="{9540AF5C-95FA-4720-AB5D-271C94427E9E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19" operator="equal" id="{60461C16-771D-499F-8CB2-14C6B8FD8B12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0" operator="equal" id="{8214EC81-6B54-4656-AD5B-8CAE64CCFAD1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1" operator="equal" id="{97DFB6AE-79C3-4377-A83D-32152BF52AC3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2" operator="equal" id="{E849A864-C1F9-4016-AB3D-5F7A0C6448D6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3" operator="equal" id="{DDB4EC88-CA1C-47BA-B095-89FF864A9F3D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4" operator="equal" id="{687A3F66-11AA-4818-9BA3-ECED37D6F3CD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325" operator="equal" id="{9ECD7AA0-4B89-4595-898E-E7E6D6F8CD26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AA8</xm:sqref>
        </x14:conditionalFormatting>
        <x14:conditionalFormatting xmlns:xm="http://schemas.microsoft.com/office/excel/2006/main">
          <x14:cfRule type="cellIs" priority="265" operator="equal" id="{F45C3CB2-FCCD-4E28-A83B-4E52E284C920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66" operator="equal" id="{08484BBA-6FB0-44E8-B713-43D41A83ED46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67" operator="equal" id="{BFAFD93A-3E51-4D23-97C5-2BABDD02312C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68" operator="equal" id="{1AE5A7C3-7058-4474-B639-474365D7F502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69" operator="equal" id="{3E28479C-51E4-4F2B-B2FA-835C32CB07E3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70" operator="equal" id="{19DAD818-B530-4BEF-BA6F-9EA17F9C3BEB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71" operator="equal" id="{53C859DF-C198-46B9-B8CD-63CBB96AA8CB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72" operator="equal" id="{841307FB-0D53-4385-B9EF-4BA701C59542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73" operator="equal" id="{57248DC5-2A7A-4967-9829-9FB1BAAA9A27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74" operator="equal" id="{87F0DB28-035F-4759-AB4C-ACD6F359F97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75" operator="equal" id="{027AA4F5-5D2A-48EE-ACA6-CE862CA04C29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76" operator="equal" id="{9668E7F5-4C1A-4444-871B-B5E80D94E27B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77" operator="equal" id="{2E41C1E4-3ED0-4D8D-8782-5E1EDF2FA6DF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78" operator="equal" id="{13653499-87F0-450C-99EB-CB5E77BCB445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79" operator="equal" id="{FF060AFE-6850-4D98-B99D-68E3BF78195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80" operator="equal" id="{0BB26A86-A1E0-4882-BDA9-CB67CB55E3A4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81" operator="equal" id="{5C3599E7-AE1C-4ECD-9976-D18492267086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82" operator="equal" id="{B195BACA-A46A-475F-9673-87C49C5D558C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83" operator="equal" id="{7019B267-5EE5-47B8-8E1F-0F7B7677678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4" operator="equal" id="{973106DE-5089-41B4-8961-5439FCD1F62E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5" operator="equal" id="{5E082239-D2A8-4BA0-BE82-730D2E86F2A2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6" operator="equal" id="{38075618-BD8C-4B0D-A00F-5C4E2C910929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7" operator="equal" id="{76566743-9796-4019-928B-D2F57B9F8BB6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8" operator="equal" id="{75FCCCAA-9F35-4800-B4CC-D2707EFA4EA0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89" operator="equal" id="{B476E175-648B-4647-B0ED-2505C77D4AC5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90" operator="equal" id="{6219C220-9BF9-4EC8-AC78-5AEFA7513D40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91" operator="equal" id="{3FF29E22-AD86-4E42-83AA-527F8CB4344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92" operator="equal" id="{038326C9-9A36-4CAE-B324-F86623880750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93" operator="equal" id="{9F30360E-9DF4-4D6F-8A66-D18EBB1138F2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94" operator="equal" id="{A10A0FCD-4F6A-484C-9CB2-55F3686F2AE9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Z13:AB13</xm:sqref>
        </x14:conditionalFormatting>
        <x14:conditionalFormatting xmlns:xm="http://schemas.microsoft.com/office/excel/2006/main">
          <x14:cfRule type="cellIs" priority="234" operator="equal" id="{FAD0F4D0-4FE8-46F8-B4F9-D8E962829C68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35" operator="equal" id="{B99A7EFD-73DE-4F04-A93C-B787F3C8600B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36" operator="equal" id="{29F467E8-9539-43C4-9075-E8C5B4FFE9E3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37" operator="equal" id="{1A23DFD1-55CF-4205-8A77-C3071E781B8D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38" operator="equal" id="{6C9168F5-8892-4C53-AC94-8118C68A842A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39" operator="equal" id="{ACAFEB88-64D4-43DB-A827-90A1D28E2235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40" operator="equal" id="{BAE475B2-03DA-463F-A1ED-8240B0738662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41" operator="equal" id="{28E3CA21-F309-4990-A266-1C0DC8741011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42" operator="equal" id="{8D9D24DF-293D-4321-8E29-40B060C8B674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43" operator="equal" id="{BB1B8A68-BFEA-4142-ADCC-E6EBCE03F0C6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44" operator="equal" id="{EA75BBC2-D393-45E2-9E18-E57307C3C7DA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45" operator="equal" id="{503D29F4-6E68-43BC-A76E-1688FFBC9AB7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46" operator="equal" id="{1038E6D6-1C06-4011-BAB7-4DBAF3A4955B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47" operator="equal" id="{99D5A37A-7E7B-4D0E-9581-2ABF39375B52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48" operator="equal" id="{D5FB3584-F59C-41E8-83DD-0A52D537FB1F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49" operator="equal" id="{A4F5FEEC-4854-4F21-A0C8-198D983F180C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50" operator="equal" id="{EA3142D0-8F31-4488-A190-0D45AC061D85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51" operator="equal" id="{C8EA0501-D869-4858-B1A0-5172A08AA694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52" operator="equal" id="{65896EB6-6C4C-4021-92CD-EE97778DD4C8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3" operator="equal" id="{542A13F2-A366-475F-966C-F06652A85785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4" operator="equal" id="{88A53F52-5530-4E8E-B855-45982E75B74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5" operator="equal" id="{744FBBA6-63DE-48F9-A58A-20C2C33A6A24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6" operator="equal" id="{A69FD658-071D-4633-9150-E6A6318EAC60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7" operator="equal" id="{AE045008-62C1-46AA-9697-5FA0053ECA02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8" operator="equal" id="{7EAE2A92-B223-43AB-AD85-BD6C802C30B5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59" operator="equal" id="{6FC7DA02-EA86-4F1F-9B58-3A448093458A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60" operator="equal" id="{72C99C91-538A-4C4B-892E-7EC0727BFA8D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61" operator="equal" id="{EBBFEF81-BB1F-4FDF-88A1-E903127612C2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62" operator="equal" id="{25688B2D-F236-4A14-926A-A66C36110827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63" operator="equal" id="{73772853-B0C6-4A24-BAF7-71C560190323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AA13:AC13</xm:sqref>
        </x14:conditionalFormatting>
        <x14:conditionalFormatting xmlns:xm="http://schemas.microsoft.com/office/excel/2006/main">
          <x14:cfRule type="cellIs" priority="203" operator="equal" id="{BF253FA3-9099-4A57-A93D-BB967F0ABA87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204" operator="equal" id="{2A367C62-47C7-4D88-A79A-C0C594B831B9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205" operator="equal" id="{611C3FA3-8F25-41C2-8B7D-F0ED09FA52BB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206" operator="equal" id="{16072847-3EB2-4AFC-AE73-033278CEB3B3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207" operator="equal" id="{118AE81F-34C7-4F96-B3BF-B9F1E8400619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208" operator="equal" id="{1213A2C2-4527-4340-AE6A-F6DC45488099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09" operator="equal" id="{50CB72AA-6073-43BA-8719-784740100E84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0" operator="equal" id="{9FA6D5C9-05E7-469F-AB59-751E6C235568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211" operator="equal" id="{E9375E14-6F45-43B5-B088-5CA9D8954BB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212" operator="equal" id="{6B6865E0-4683-4EFA-AE03-340A1C182A2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213" operator="equal" id="{E6870BF7-BC22-4DD5-A173-3AB3A147EF6F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214" operator="equal" id="{ED606013-94A6-4012-BD6D-804CDBA620A4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215" operator="equal" id="{DDA9895F-B0C3-4CCB-9A58-5D69A30C6B88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216" operator="equal" id="{5C3F2882-E1AC-4785-AF3B-A8DD1075E06B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217" operator="equal" id="{5F449325-7071-4ABF-9C27-13A49AC26591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218" operator="equal" id="{1D71DDF0-C88D-4E9C-AA6D-07FBD86F00EA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219" operator="equal" id="{A289DE02-12C7-4443-B3F5-437D0C42C6C7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220" operator="equal" id="{F1784ADA-6B49-467F-A345-C15EF23F9481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221" operator="equal" id="{0A6AA4EC-F022-49E3-8F17-37F3B8E185AA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2" operator="equal" id="{933FD68B-C112-44EC-8CB6-25CC7B5DEB7A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3" operator="equal" id="{962312D5-2723-4638-BBE7-84EB62B28BE1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4" operator="equal" id="{6D9B9955-2A3B-4232-A073-9BF4B519257F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5" operator="equal" id="{01BA6D8C-16EB-42BC-BEF6-1615A765610A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6" operator="equal" id="{5DB06B52-8EC3-4A73-9010-14DE0E47EB4D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7" operator="equal" id="{68AB3ACD-F28A-4CCB-AA9B-4C27292AB2F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8" operator="equal" id="{2762CAF7-F4AE-4671-A103-961381B727DC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29" operator="equal" id="{A1DEC2F2-BB00-4FFD-AA35-DB6045771605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0" operator="equal" id="{450E4A99-A5FF-4967-8D91-579A27F5906C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31" operator="equal" id="{E2C588DA-0767-4FBF-B01A-E3C58E796C64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232" operator="equal" id="{A6502A5F-B24A-4873-9709-0491B75D1C5F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Z6:AB6</xm:sqref>
        </x14:conditionalFormatting>
        <x14:conditionalFormatting xmlns:xm="http://schemas.microsoft.com/office/excel/2006/main">
          <x14:cfRule type="cellIs" priority="172" operator="equal" id="{D5599618-2877-4D4C-888F-48DC5FAA550A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173" operator="equal" id="{B5C1EDBB-882E-498D-A706-946124387DC7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174" operator="equal" id="{5EF27669-A632-470D-B361-276B79A4CA22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175" operator="equal" id="{0449D893-B2D0-4191-875E-8CE5C4FBF110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176" operator="equal" id="{7EF5FC2B-56EA-4326-8A8C-6A77E7948792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177" operator="equal" id="{CD1A1FA1-B269-425D-A3BA-DE8039900F3F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8" operator="equal" id="{2BFEE56A-5B11-4C62-A963-B75518FA56AE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79" operator="equal" id="{846B7F45-4744-4F1E-8FB0-E148BEC46937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80" operator="equal" id="{AC16250C-11A4-4B34-8610-4591820D24E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181" operator="equal" id="{423BE23B-6E3A-46C1-9E67-9D660B328996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182" operator="equal" id="{CBE18A51-97E1-4434-8DFD-738DE4AD694B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183" operator="equal" id="{0C3CC3FD-233A-4029-8D40-70910696F247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184" operator="equal" id="{DA616691-33A4-4453-B361-165E3A208920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185" operator="equal" id="{F44173D0-895E-44C4-BFA5-C839637F4568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186" operator="equal" id="{7AE70159-0EE0-4F0F-B700-41DE7A50C88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187" operator="equal" id="{31EF124A-352D-47E1-9DC5-D050CC73FB53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188" operator="equal" id="{5AD92407-0EC0-4EA7-B8DA-A6BAC744C655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189" operator="equal" id="{A0C1F5D4-DE3F-4C06-9092-F98E69A9FC69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190" operator="equal" id="{0B0531C2-5D6F-445F-9269-F715FFB171C3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1" operator="equal" id="{81FFA1B1-9E0B-4E4C-A5C9-15050FE1DB36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2" operator="equal" id="{76270AAE-0655-4BD7-B32E-71944BCAFB97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3" operator="equal" id="{A2DB7F77-8FEF-477C-9887-50C470EDFDE6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4" operator="equal" id="{9D8661B1-07DF-4E5F-89B8-5551CADBE137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5" operator="equal" id="{DE0571A6-4C4A-4B10-B6B0-A40F7F49BE6B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6" operator="equal" id="{FF9BADDF-860D-40AA-A772-A6666107672C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7" operator="equal" id="{BC6558BB-A0BD-4250-9D68-06092DD85751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8" operator="equal" id="{05DAB407-420C-46B7-9EDA-90AD482E3E0A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199" operator="equal" id="{C2CDB890-604E-4469-8632-D4B43E310FA8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0" operator="equal" id="{CDFAADE7-DD3B-467D-81F1-4BDC07609A05}">
            <xm:f>各選修科別每月訓練人數表!$A$6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201" operator="equal" id="{2E0B8705-A9D7-4D71-8D5A-5D04308EAE95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AA6</xm:sqref>
        </x14:conditionalFormatting>
        <x14:conditionalFormatting xmlns:xm="http://schemas.microsoft.com/office/excel/2006/main">
          <x14:cfRule type="cellIs" priority="69" operator="equal" id="{DAF3DFDA-1E65-467C-BF07-FB39601AFEF9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70" operator="equal" id="{EAE25C67-990C-4A20-83EA-00FA17775DFC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71" operator="equal" id="{17394755-EE0D-43B2-A2F8-C4A84FF32F93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72" operator="equal" id="{D7B9C735-FC24-462B-8C7E-EE87008CE6A9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73" operator="equal" id="{2C6CB272-0F63-4475-85C8-56406B785FDC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74" operator="equal" id="{F7149B76-0DB6-4A49-960B-468370CDBBCE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5" operator="equal" id="{B142C0E7-C0EC-429A-AAD6-4FC97BDF03EA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6" operator="equal" id="{B8111B6C-7062-47C9-B482-7E2201B4986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77" operator="equal" id="{86C8D9AD-9124-4BAD-863E-1C14AEFBB682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78" operator="equal" id="{35AECE08-CACD-412D-AF54-A6B84D3E088D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79" operator="equal" id="{601A3611-7E68-4D83-B36D-763EDC2B8C8D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80" operator="equal" id="{70F56B22-1F45-4693-A92D-991313F5EDDB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81" operator="equal" id="{8546A174-E387-4DC7-84A6-85D4E5EBE364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82" operator="equal" id="{8204179F-7C31-4DF8-A5E4-F45403E3C82A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83" operator="equal" id="{23BC5B13-EA09-496F-98D4-E38029790813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84" operator="equal" id="{10E7E5D9-DA5A-420D-ABEF-77481D315444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85" operator="equal" id="{A4144279-74F8-4E4B-A2AD-8AD3D23D82BB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86" operator="equal" id="{F58F0477-C607-46F3-95A0-4D8BF23B4ACD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87" operator="equal" id="{CC2A566F-8C33-4712-8580-F2314809F662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89" operator="equal" id="{F5688FDC-AE0F-4360-948F-5E3FDBA3CA3F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0" operator="equal" id="{3B31FAF3-020B-4F77-9D42-CBF20AD1843A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1" operator="equal" id="{028474B7-781C-4BA7-837E-705A0406D6D1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2" operator="equal" id="{78C41FB8-7FC9-4186-AD57-B6DCDCA93C5B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3" operator="equal" id="{498EE7FB-C5CA-4501-A19A-CEA3ABCAF040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4" operator="equal" id="{8123C7D0-72F4-4515-AD99-93CE30AC062E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5" operator="equal" id="{3547C2F5-946E-4C51-BCAE-950EF9CF4E48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6" operator="equal" id="{FBC17759-485B-49DE-B2E1-55E08E5CFCEC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97" operator="equal" id="{6BE675AF-C789-45D0-84E4-FBE6C589E77F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98" operator="equal" id="{5BDDF9DE-F033-479A-A858-70DEB1205180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L9:O9</xm:sqref>
        </x14:conditionalFormatting>
        <x14:conditionalFormatting xmlns:xm="http://schemas.microsoft.com/office/excel/2006/main">
          <x14:cfRule type="cellIs" priority="64" operator="equal" id="{BC5F24C0-187F-450B-AAEF-1D6DED588770}">
            <xm:f>各選修科別每月訓練人數表!$A$29</xm:f>
            <x14:dxf>
              <fill>
                <patternFill patternType="solid">
                  <fgColor auto="1"/>
                  <bgColor theme="5" tint="-0.24994659260841701"/>
                </patternFill>
              </fill>
            </x14:dxf>
          </x14:cfRule>
          <x14:cfRule type="cellIs" priority="65" operator="equal" id="{FA957479-D7FF-40FD-8082-6BCC76C0BE0E}">
            <xm:f>各選修科別每月訓練人數表!$A$28</xm:f>
            <x14:dxf>
              <font>
                <color auto="1"/>
              </font>
              <fill>
                <patternFill>
                  <bgColor rgb="FFCCFF33"/>
                </patternFill>
              </fill>
            </x14:dxf>
          </x14:cfRule>
          <xm:sqref>I6:AE19</xm:sqref>
        </x14:conditionalFormatting>
        <x14:conditionalFormatting xmlns:xm="http://schemas.microsoft.com/office/excel/2006/main">
          <x14:cfRule type="cellIs" priority="32" operator="equal" id="{7FCB925D-B679-4B55-A17E-353C41EAB3B5}">
            <xm:f>各選修科別每月訓練人數表!$A$34</xm:f>
            <x14:dxf>
              <font>
                <color theme="9" tint="-0.499984740745262"/>
              </font>
              <fill>
                <patternFill>
                  <bgColor theme="9" tint="0.59996337778862885"/>
                </patternFill>
              </fill>
            </x14:dxf>
          </x14:cfRule>
          <x14:cfRule type="cellIs" priority="33" operator="equal" id="{AB29E309-B74D-4861-933D-0B758A57C137}">
            <xm:f>各選修科別每月訓練人數表!$A$33</xm:f>
            <x14:dxf>
              <font>
                <color theme="5" tint="-0.499984740745262"/>
              </font>
              <fill>
                <patternFill>
                  <bgColor theme="5" tint="0.59996337778862885"/>
                </patternFill>
              </fill>
            </x14:dxf>
          </x14:cfRule>
          <x14:cfRule type="cellIs" priority="34" operator="equal" id="{18EB9387-671E-4E22-A8C7-E8EAEE530730}">
            <xm:f>各選修科別每月訓練人數表!$A$32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14:cfRule type="cellIs" priority="35" operator="equal" id="{D039744A-3AE1-4428-8399-4DDB3F17C749}">
            <xm:f>各選修科別每月訓練人數表!$A$31</xm:f>
            <x14:dxf>
              <font>
                <color theme="8" tint="-0.499984740745262"/>
              </font>
              <fill>
                <patternFill>
                  <bgColor theme="8" tint="0.59996337778862885"/>
                </patternFill>
              </fill>
            </x14:dxf>
          </x14:cfRule>
          <x14:cfRule type="cellIs" priority="36" operator="equal" id="{F6E68A1C-29C7-47FB-90A9-4C416F949525}">
            <xm:f>各選修科別每月訓練人數表!$A$30</xm:f>
            <x14:dxf>
              <font>
                <color theme="0"/>
              </font>
              <fill>
                <patternFill>
                  <bgColor rgb="FF9999FF"/>
                </patternFill>
              </fill>
            </x14:dxf>
          </x14:cfRule>
          <x14:cfRule type="cellIs" priority="37" operator="equal" id="{230D6E5C-6677-42B2-891B-EF6AEF872F03}">
            <xm:f>各選修科別每月訓練人數表!$A$20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8" operator="equal" id="{04E43606-1C91-4C97-AB36-2D4C1FC05A0D}">
            <xm:f>各選修科別每月訓練人數表!$A$19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9" operator="equal" id="{E73E8B50-2FEF-4089-8041-5ED86E589069}">
            <xm:f>各選修科別每月訓練人數表!$A$18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40" operator="equal" id="{6576583B-DE2B-4155-AF1F-581A1A42D490}">
            <xm:f>各選修科別每月訓練人數表!$A$17</xm:f>
            <x14:dxf>
              <font>
                <color theme="0"/>
              </font>
              <fill>
                <patternFill>
                  <bgColor rgb="FFFF3300"/>
                </patternFill>
              </fill>
            </x14:dxf>
          </x14:cfRule>
          <x14:cfRule type="cellIs" priority="41" operator="equal" id="{D1265FDE-6A60-4CC7-ABDF-4ABDF0476303}">
            <xm:f>各選修科別每月訓練人數表!$A$16</xm:f>
            <x14:dxf>
              <font>
                <color theme="0"/>
              </font>
              <fill>
                <patternFill>
                  <bgColor theme="2" tint="-0.749961851863155"/>
                </patternFill>
              </fill>
            </x14:dxf>
          </x14:cfRule>
          <x14:cfRule type="cellIs" priority="42" operator="equal" id="{6776B0B8-724D-4443-9510-D3E6C8EB9BAF}">
            <xm:f>各選修科別每月訓練人數表!$A$15</xm:f>
            <x14:dxf>
              <font>
                <color theme="0"/>
              </font>
              <fill>
                <patternFill>
                  <bgColor theme="6" tint="-0.24994659260841701"/>
                </patternFill>
              </fill>
            </x14:dxf>
          </x14:cfRule>
          <x14:cfRule type="cellIs" priority="43" operator="equal" id="{42E2028B-2FE2-4868-9A9C-E65B08B62625}">
            <xm:f>各選修科別每月訓練人數表!$A$14</xm:f>
            <x14:dxf>
              <font>
                <color theme="0"/>
              </font>
              <fill>
                <patternFill>
                  <bgColor theme="7"/>
                </patternFill>
              </fill>
            </x14:dxf>
          </x14:cfRule>
          <x14:cfRule type="cellIs" priority="44" operator="equal" id="{2ADB4D1C-EF76-433C-8D24-9ECAF6AC5268}">
            <xm:f>各選修科別每月訓練人數表!$A$13</xm:f>
            <x14:dxf>
              <fill>
                <patternFill>
                  <bgColor rgb="FFFF99CC"/>
                </patternFill>
              </fill>
            </x14:dxf>
          </x14:cfRule>
          <x14:cfRule type="cellIs" priority="45" operator="equal" id="{E041FD78-7F14-4C3A-A6A7-CC7DA591694D}">
            <xm:f>各選修科別每月訓練人數表!$A$12</xm:f>
            <x14:dxf>
              <fill>
                <patternFill>
                  <bgColor theme="2" tint="-9.9948118533890809E-2"/>
                </patternFill>
              </fill>
            </x14:dxf>
          </x14:cfRule>
          <x14:cfRule type="cellIs" priority="46" operator="equal" id="{A234278E-8E60-4212-ADB2-2A135BA41329}">
            <xm:f>各選修科別每月訓練人數表!$A$11</xm:f>
            <x14:dxf>
              <fill>
                <patternFill>
                  <bgColor rgb="FF92D050"/>
                </patternFill>
              </fill>
            </x14:dxf>
          </x14:cfRule>
          <x14:cfRule type="cellIs" priority="47" operator="equal" id="{DC4401D1-AE16-4DF7-95A3-C14FD9295DEB}">
            <xm:f>各選修科別每月訓練人數表!$A$10</xm:f>
            <x14:dxf>
              <fill>
                <patternFill>
                  <bgColor rgb="FFFFFFCC"/>
                </patternFill>
              </fill>
            </x14:dxf>
          </x14:cfRule>
          <x14:cfRule type="cellIs" priority="48" operator="equal" id="{9BF6B539-D267-44D6-93B7-EC90C46AAD26}">
            <xm:f>各選修科別每月訓練人數表!$A$9</xm:f>
            <x14:dxf>
              <fill>
                <patternFill>
                  <bgColor theme="8" tint="0.79998168889431442"/>
                </patternFill>
              </fill>
            </x14:dxf>
          </x14:cfRule>
          <x14:cfRule type="cellIs" priority="49" operator="equal" id="{7559B7DC-54D9-49B6-9B40-C1B945D51CAA}">
            <xm:f>各選修科別每月訓練人數表!$A$7</xm:f>
            <x14:dxf>
              <fill>
                <patternFill>
                  <bgColor theme="0" tint="-0.24994659260841701"/>
                </patternFill>
              </fill>
            </x14:dxf>
          </x14:cfRule>
          <x14:cfRule type="cellIs" priority="50" operator="equal" id="{421AED61-A79E-447A-95B2-A847F98C91B2}">
            <xm:f>各選修科別每月訓練人數表!$A$29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1" operator="equal" id="{9AF62FF2-551E-4D54-B79C-689FD4B3FE22}">
            <xm:f>各選修科別每月訓練人數表!$A$28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2" operator="equal" id="{74091E59-05C9-4527-9DB7-EFCA47946D44}">
            <xm:f>各選修科別每月訓練人數表!$A$27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3" operator="equal" id="{30F0B53E-A7E7-4498-83DB-E05A24857945}">
            <xm:f>各選修科別每月訓練人數表!$A$26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4" operator="equal" id="{1554BA04-EE6B-4F60-9556-EE6BF77C47E9}">
            <xm:f>各選修科別每月訓練人數表!$A$25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5" operator="equal" id="{9EB36411-5A95-4E4D-B29D-016D6A80B116}">
            <xm:f>各選修科別每月訓練人數表!$A$24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6" operator="equal" id="{AFE066C8-6D26-49F2-B4DF-3D0EEBC0592F}">
            <xm:f>各選修科別每月訓練人數表!$A$23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7" operator="equal" id="{DBED6F60-76E6-4EF7-B7A6-C94001A4B710}">
            <xm:f>各選修科別每月訓練人數表!$A$22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8" operator="equal" id="{F5A4D0C4-2FDC-4125-9284-DCA13CC4A767}">
            <xm:f>各選修科別每月訓練人數表!$A$21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59" operator="equal" id="{DFB7B790-057B-4153-84E2-937E1F78D4E6}">
            <xm:f>各選修科別每月訓練人數表!$A$8</xm:f>
            <x14:dxf>
              <font>
                <color theme="0"/>
              </font>
              <fill>
                <patternFill>
                  <bgColor theme="3" tint="0.39994506668294322"/>
                </patternFill>
              </fill>
            </x14:dxf>
          </x14:cfRule>
          <x14:cfRule type="cellIs" priority="60" operator="equal" id="{F97F39A0-96D7-4082-A422-D7FD442DD770}">
            <xm:f>各選修科別每月訓練人數表!$A$6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ellIs" priority="61" operator="equal" id="{E2E5E922-9ECE-45CA-AEF5-C1E4627C9EFE}">
            <xm:f>各選修科別每月訓練人數表!$A$5</xm:f>
            <x14:dxf>
              <fill>
                <patternFill>
                  <bgColor theme="9" tint="0.39994506668294322"/>
                </patternFill>
              </fill>
            </x14:dxf>
          </x14:cfRule>
          <xm:sqref>AA13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大四學分表!$I$7:$I$38</xm:f>
          </x14:formula1>
          <xm:sqref>V1</xm:sqref>
        </x14:dataValidation>
        <x14:dataValidation type="list" allowBlank="1" showInputMessage="1" showErrorMessage="1">
          <x14:formula1>
            <xm:f>大四學分表!$I$3:$I$38</xm:f>
          </x14:formula1>
          <xm:sqref>AF6:AG6 AF8:AG19</xm:sqref>
        </x14:dataValidation>
        <x14:dataValidation type="list" allowBlank="1" showInputMessage="1" showErrorMessage="1">
          <x14:formula1>
            <xm:f>各選修科別每月訓練人數表!$A$5:$A$34</xm:f>
          </x14:formula1>
          <xm:sqref>I6:AC27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AB36"/>
  <sheetViews>
    <sheetView tabSelected="1" zoomScale="115" zoomScaleNormal="115" workbookViewId="0">
      <pane xSplit="2" ySplit="4" topLeftCell="F5" activePane="bottomRight" state="frozen"/>
      <selection pane="topRight" activeCell="C1" sqref="C1"/>
      <selection pane="bottomLeft" activeCell="A4" sqref="A4"/>
      <selection pane="bottomRight" activeCell="A6" sqref="A6:XFD6"/>
    </sheetView>
  </sheetViews>
  <sheetFormatPr defaultRowHeight="16.5"/>
  <cols>
    <col min="1" max="1" width="10.375" customWidth="1"/>
    <col min="2" max="2" width="13" customWidth="1"/>
    <col min="3" max="3" width="10" bestFit="1" customWidth="1"/>
    <col min="4" max="4" width="8.625" bestFit="1" customWidth="1"/>
    <col min="5" max="5" width="9" bestFit="1" customWidth="1"/>
    <col min="6" max="6" width="8.625" bestFit="1" customWidth="1"/>
    <col min="7" max="7" width="9" bestFit="1" customWidth="1"/>
    <col min="8" max="8" width="9.75" customWidth="1"/>
    <col min="9" max="9" width="8.875" bestFit="1" customWidth="1"/>
    <col min="10" max="10" width="9.875" customWidth="1"/>
    <col min="11" max="11" width="8" bestFit="1" customWidth="1"/>
    <col min="12" max="12" width="8.625" bestFit="1" customWidth="1"/>
    <col min="13" max="13" width="9.5" customWidth="1"/>
    <col min="14" max="14" width="9.75" bestFit="1" customWidth="1"/>
    <col min="15" max="19" width="9" bestFit="1" customWidth="1"/>
    <col min="20" max="20" width="9.125" bestFit="1" customWidth="1"/>
    <col min="21" max="21" width="8.875" bestFit="1" customWidth="1"/>
    <col min="22" max="22" width="9.125" customWidth="1"/>
    <col min="23" max="23" width="8.875" bestFit="1" customWidth="1"/>
    <col min="24" max="24" width="9" hidden="1" customWidth="1"/>
    <col min="25" max="25" width="10" hidden="1" customWidth="1"/>
    <col min="26" max="26" width="9.25" hidden="1" customWidth="1"/>
    <col min="27" max="27" width="7.75" style="24" bestFit="1" customWidth="1"/>
    <col min="28" max="28" width="7.75" style="24" customWidth="1"/>
  </cols>
  <sheetData>
    <row r="1" spans="1:28" ht="24">
      <c r="B1" s="579" t="s">
        <v>952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"/>
    </row>
    <row r="2" spans="1:28" ht="17.25">
      <c r="A2" s="1"/>
      <c r="B2" s="4"/>
      <c r="C2" s="575" t="s">
        <v>443</v>
      </c>
      <c r="D2" s="574"/>
      <c r="E2" s="575" t="s">
        <v>444</v>
      </c>
      <c r="F2" s="574"/>
      <c r="G2" s="575" t="s">
        <v>445</v>
      </c>
      <c r="H2" s="574"/>
      <c r="I2" s="575" t="s">
        <v>446</v>
      </c>
      <c r="J2" s="574"/>
      <c r="K2" s="575" t="s">
        <v>447</v>
      </c>
      <c r="L2" s="574"/>
      <c r="M2" s="576" t="s">
        <v>448</v>
      </c>
      <c r="N2" s="577"/>
      <c r="O2" s="139" t="s">
        <v>696</v>
      </c>
      <c r="P2" s="576" t="s">
        <v>449</v>
      </c>
      <c r="Q2" s="577"/>
      <c r="R2" s="575" t="s">
        <v>450</v>
      </c>
      <c r="S2" s="574"/>
      <c r="T2" s="575" t="s">
        <v>451</v>
      </c>
      <c r="U2" s="574"/>
      <c r="V2" s="575" t="s">
        <v>452</v>
      </c>
      <c r="W2" s="574"/>
      <c r="X2" s="574" t="s">
        <v>490</v>
      </c>
      <c r="Y2" s="574"/>
      <c r="Z2" s="172"/>
      <c r="AA2" s="578" t="s">
        <v>168</v>
      </c>
      <c r="AB2" s="578" t="s">
        <v>709</v>
      </c>
    </row>
    <row r="3" spans="1:28" ht="18">
      <c r="A3" s="1"/>
      <c r="B3" s="4"/>
      <c r="C3" s="123" t="s">
        <v>453</v>
      </c>
      <c r="D3" s="123" t="s">
        <v>252</v>
      </c>
      <c r="E3" s="123" t="s">
        <v>454</v>
      </c>
      <c r="F3" s="123" t="s">
        <v>455</v>
      </c>
      <c r="G3" s="123" t="s">
        <v>456</v>
      </c>
      <c r="H3" s="123" t="s">
        <v>457</v>
      </c>
      <c r="I3" s="123" t="s">
        <v>458</v>
      </c>
      <c r="J3" s="123" t="s">
        <v>459</v>
      </c>
      <c r="K3" s="123" t="s">
        <v>460</v>
      </c>
      <c r="L3" s="123" t="s">
        <v>461</v>
      </c>
      <c r="M3" s="123" t="s">
        <v>462</v>
      </c>
      <c r="N3" s="123" t="s">
        <v>463</v>
      </c>
      <c r="O3" s="138" t="s">
        <v>697</v>
      </c>
      <c r="P3" s="123" t="s">
        <v>1073</v>
      </c>
      <c r="Q3" s="123" t="s">
        <v>464</v>
      </c>
      <c r="R3" s="123" t="s">
        <v>465</v>
      </c>
      <c r="S3" s="123" t="s">
        <v>466</v>
      </c>
      <c r="T3" s="123" t="s">
        <v>467</v>
      </c>
      <c r="U3" s="123" t="s">
        <v>468</v>
      </c>
      <c r="V3" s="123" t="s">
        <v>469</v>
      </c>
      <c r="W3" s="123" t="s">
        <v>470</v>
      </c>
      <c r="X3" s="123" t="s">
        <v>471</v>
      </c>
      <c r="Y3" s="123" t="s">
        <v>472</v>
      </c>
      <c r="Z3" s="145" t="s">
        <v>492</v>
      </c>
      <c r="AA3" s="578"/>
      <c r="AB3" s="578"/>
    </row>
    <row r="4" spans="1:28" s="29" customFormat="1" ht="60">
      <c r="A4" s="143"/>
      <c r="B4" s="144"/>
      <c r="C4" s="141" t="s">
        <v>1196</v>
      </c>
      <c r="D4" s="141" t="s">
        <v>1161</v>
      </c>
      <c r="E4" s="142" t="s">
        <v>1163</v>
      </c>
      <c r="F4" s="142" t="s">
        <v>1165</v>
      </c>
      <c r="G4" s="142" t="s">
        <v>1167</v>
      </c>
      <c r="H4" s="142" t="s">
        <v>1169</v>
      </c>
      <c r="I4" s="142" t="s">
        <v>1170</v>
      </c>
      <c r="J4" s="142" t="s">
        <v>1171</v>
      </c>
      <c r="K4" s="142" t="s">
        <v>1172</v>
      </c>
      <c r="L4" s="199" t="s">
        <v>1174</v>
      </c>
      <c r="M4" s="199" t="s">
        <v>1197</v>
      </c>
      <c r="N4" s="266" t="s">
        <v>1276</v>
      </c>
      <c r="O4" s="465" t="s">
        <v>1198</v>
      </c>
      <c r="P4" s="266" t="s">
        <v>1199</v>
      </c>
      <c r="Q4" s="142" t="s">
        <v>1200</v>
      </c>
      <c r="R4" s="142" t="s">
        <v>1201</v>
      </c>
      <c r="S4" s="142" t="s">
        <v>1202</v>
      </c>
      <c r="T4" s="142" t="s">
        <v>1203</v>
      </c>
      <c r="U4" s="142" t="s">
        <v>1204</v>
      </c>
      <c r="V4" s="142" t="s">
        <v>1205</v>
      </c>
      <c r="W4" s="142" t="s">
        <v>1206</v>
      </c>
      <c r="X4" s="199" t="s">
        <v>1207</v>
      </c>
      <c r="Y4" s="200" t="s">
        <v>1208</v>
      </c>
      <c r="Z4" s="146" t="s">
        <v>630</v>
      </c>
      <c r="AA4" s="578"/>
      <c r="AB4" s="578"/>
    </row>
    <row r="5" spans="1:28">
      <c r="A5" s="225" t="s">
        <v>592</v>
      </c>
      <c r="B5" s="226" t="s">
        <v>637</v>
      </c>
      <c r="C5" s="70">
        <f>COUNTIF(排程表!I$6:I$27,$A5)</f>
        <v>0</v>
      </c>
      <c r="D5" s="70">
        <f>COUNTIF(排程表!J$6:J$27,$A5)</f>
        <v>0</v>
      </c>
      <c r="E5" s="70">
        <f>COUNTIF(排程表!K$6:K$27,$A5)</f>
        <v>0</v>
      </c>
      <c r="F5" s="70">
        <f>COUNTIF(排程表!L$6:L$27,$A5)</f>
        <v>0</v>
      </c>
      <c r="G5" s="70">
        <f>COUNTIF(排程表!M$6:M$27,$A5)</f>
        <v>0</v>
      </c>
      <c r="H5" s="70">
        <f>COUNTIF(排程表!N$6:N$27,$A5)</f>
        <v>0</v>
      </c>
      <c r="I5" s="70">
        <f>COUNTIF(排程表!O$6:O$27,$A5)</f>
        <v>0</v>
      </c>
      <c r="J5" s="70">
        <f>COUNTIF(排程表!P$6:P$27,$A5)</f>
        <v>0</v>
      </c>
      <c r="K5" s="70">
        <f>COUNTIF(排程表!Q$6:Q$27,$A5)</f>
        <v>0</v>
      </c>
      <c r="L5" s="70">
        <f>COUNTIF(排程表!R$6:R$27,$A5)</f>
        <v>0</v>
      </c>
      <c r="M5" s="70">
        <f>COUNTIF(排程表!S$6:S$27,$A5)</f>
        <v>0</v>
      </c>
      <c r="N5" s="70">
        <f>COUNTIF(排程表!T$6:T$27,$A5)</f>
        <v>3</v>
      </c>
      <c r="O5" s="140">
        <f>COUNTIF(排程表!U$6:U$27,$A5)</f>
        <v>0</v>
      </c>
      <c r="P5" s="70">
        <f>COUNTIF(排程表!V$6:V$27,$A5)</f>
        <v>0</v>
      </c>
      <c r="Q5" s="70">
        <f>COUNTIF(排程表!W$6:W$27,$A5)</f>
        <v>0</v>
      </c>
      <c r="R5" s="70">
        <f>COUNTIF(排程表!X$6:X$27,$A5)</f>
        <v>0</v>
      </c>
      <c r="S5" s="70">
        <f>COUNTIF(排程表!Y$6:Y$27,$A5)</f>
        <v>0</v>
      </c>
      <c r="T5" s="70">
        <f>COUNTIF(排程表!Z$6:Z$27,$A5)</f>
        <v>0</v>
      </c>
      <c r="U5" s="70">
        <f>COUNTIF(排程表!AA$6:AA$27,$A5)</f>
        <v>3</v>
      </c>
      <c r="V5" s="70">
        <f>COUNTIF(排程表!AB$6:AB$27,$A5)</f>
        <v>0</v>
      </c>
      <c r="W5" s="70">
        <f>COUNTIF(排程表!AC$6:AC$27,$A5)</f>
        <v>0</v>
      </c>
      <c r="X5" s="70">
        <f>COUNTIF(排程表!AD$6:AD$19,$A5)</f>
        <v>0</v>
      </c>
      <c r="Y5" s="70">
        <f>COUNTIF(排程表!AE$6:AE$19,$A5)</f>
        <v>0</v>
      </c>
      <c r="Z5" s="70">
        <f>COUNTIF(排程表!AF$6:AF$19,$A5)</f>
        <v>0</v>
      </c>
      <c r="AA5" s="224">
        <f>SUM(C5:Z5)</f>
        <v>6</v>
      </c>
      <c r="AB5" s="224">
        <f>COUNTIF(每月訓練學生名單!D:D,A5)</f>
        <v>6</v>
      </c>
    </row>
    <row r="6" spans="1:28">
      <c r="A6" s="261" t="s">
        <v>596</v>
      </c>
      <c r="B6" s="262" t="s">
        <v>308</v>
      </c>
      <c r="C6" s="70">
        <f>COUNTIF(排程表!I$6:I$27,$A6)</f>
        <v>0</v>
      </c>
      <c r="D6" s="70">
        <f>COUNTIF(排程表!J$6:J$27,$A6)</f>
        <v>0</v>
      </c>
      <c r="E6" s="70">
        <f>COUNTIF(排程表!K$6:K$27,$A6)</f>
        <v>0</v>
      </c>
      <c r="F6" s="70">
        <f>COUNTIF(排程表!L$6:L$27,$A6)</f>
        <v>2</v>
      </c>
      <c r="G6" s="70">
        <f>COUNTIF(排程表!M$6:M$27,$A6)</f>
        <v>0</v>
      </c>
      <c r="H6" s="70">
        <f>COUNTIF(排程表!N$6:N$27,$A6)</f>
        <v>3</v>
      </c>
      <c r="I6" s="70">
        <f>COUNTIF(排程表!O$6:O$27,$A6)</f>
        <v>0</v>
      </c>
      <c r="J6" s="70">
        <f>COUNTIF(排程表!P$6:P$27,$A6)</f>
        <v>0</v>
      </c>
      <c r="K6" s="70">
        <f>COUNTIF(排程表!Q$6:Q$27,$A6)</f>
        <v>0</v>
      </c>
      <c r="L6" s="70">
        <f>COUNTIF(排程表!R$6:R$27,$A6)</f>
        <v>3</v>
      </c>
      <c r="M6" s="70">
        <f>COUNTIF(排程表!S$6:S$27,$A6)</f>
        <v>0</v>
      </c>
      <c r="N6" s="70">
        <f>COUNTIF(排程表!T$6:T$27,$A6)</f>
        <v>0</v>
      </c>
      <c r="O6" s="140">
        <f>COUNTIF(排程表!U$6:U$27,$A6)</f>
        <v>0</v>
      </c>
      <c r="P6" s="70">
        <f>COUNTIF(排程表!V$6:V$27,$A6)</f>
        <v>2</v>
      </c>
      <c r="Q6" s="70">
        <f>COUNTIF(排程表!W$6:W$27,$A6)</f>
        <v>0</v>
      </c>
      <c r="R6" s="70">
        <f>COUNTIF(排程表!X$6:X$27,$A6)</f>
        <v>0</v>
      </c>
      <c r="S6" s="70">
        <f>COUNTIF(排程表!Y$6:Y$27,$A6)</f>
        <v>0</v>
      </c>
      <c r="T6" s="70">
        <f>COUNTIF(排程表!Z$6:Z$27,$A6)</f>
        <v>3</v>
      </c>
      <c r="U6" s="70">
        <f>COUNTIF(排程表!AA$6:AA$27,$A6)</f>
        <v>0</v>
      </c>
      <c r="V6" s="70">
        <f>COUNTIF(排程表!AB$6:AB$27,$A6)</f>
        <v>0</v>
      </c>
      <c r="W6" s="70">
        <f>COUNTIF(排程表!AC$6:AC$27,$A6)</f>
        <v>3</v>
      </c>
      <c r="X6" s="70">
        <f>COUNTIF(排程表!AD$6:AD$19,$A6)</f>
        <v>0</v>
      </c>
      <c r="Y6" s="70">
        <f>COUNTIF(排程表!AE$6:AE$19,$A6)</f>
        <v>0</v>
      </c>
      <c r="Z6" s="70">
        <f>COUNTIF(排程表!AF$6:AF$19,$A6)</f>
        <v>0</v>
      </c>
      <c r="AA6" s="224">
        <f t="shared" ref="AA6:AA34" si="0">SUM(C6:Z6)</f>
        <v>16</v>
      </c>
      <c r="AB6" s="224">
        <f>COUNTIF(每月訓練學生名單!D:D,A6)</f>
        <v>17</v>
      </c>
    </row>
    <row r="7" spans="1:28" ht="16.899999999999999" customHeight="1">
      <c r="A7" s="241" t="s">
        <v>102</v>
      </c>
      <c r="B7" s="213" t="s">
        <v>309</v>
      </c>
      <c r="C7" s="70">
        <f>COUNTIF(排程表!I$6:I$27,$A7)</f>
        <v>0</v>
      </c>
      <c r="D7" s="70">
        <f>COUNTIF(排程表!J$6:J$27,$A7)</f>
        <v>0</v>
      </c>
      <c r="E7" s="70">
        <f>COUNTIF(排程表!K$6:K$27,$A7)</f>
        <v>0</v>
      </c>
      <c r="F7" s="70">
        <f>COUNTIF(排程表!L$6:L$27,$A7)</f>
        <v>0</v>
      </c>
      <c r="G7" s="70">
        <f>COUNTIF(排程表!M$6:M$27,$A7)</f>
        <v>1</v>
      </c>
      <c r="H7" s="70">
        <f>COUNTIF(排程表!N$6:N$27,$A7)</f>
        <v>0</v>
      </c>
      <c r="I7" s="70">
        <f>COUNTIF(排程表!O$6:O$27,$A7)</f>
        <v>0</v>
      </c>
      <c r="J7" s="70">
        <f>COUNTIF(排程表!P$6:P$27,$A7)</f>
        <v>1</v>
      </c>
      <c r="K7" s="70">
        <f>COUNTIF(排程表!Q$6:Q$27,$A7)</f>
        <v>0</v>
      </c>
      <c r="L7" s="70">
        <f>COUNTIF(排程表!R$6:R$27,$A7)</f>
        <v>0</v>
      </c>
      <c r="M7" s="70">
        <f>COUNTIF(排程表!S$6:S$27,$A7)</f>
        <v>0</v>
      </c>
      <c r="N7" s="70">
        <f>COUNTIF(排程表!T$6:T$27,$A7)</f>
        <v>0</v>
      </c>
      <c r="O7" s="140">
        <f>COUNTIF(排程表!U$6:U$27,$A7)</f>
        <v>0</v>
      </c>
      <c r="P7" s="70">
        <f>COUNTIF(排程表!V$6:V$27,$A7)</f>
        <v>0</v>
      </c>
      <c r="Q7" s="70">
        <f>COUNTIF(排程表!W$6:W$27,$A7)</f>
        <v>0</v>
      </c>
      <c r="R7" s="70">
        <f>COUNTIF(排程表!X$6:X$27,$A7)</f>
        <v>2</v>
      </c>
      <c r="S7" s="70">
        <f>COUNTIF(排程表!Y$6:Y$27,$A7)</f>
        <v>0</v>
      </c>
      <c r="T7" s="70">
        <f>COUNTIF(排程表!Z$6:Z$27,$A7)</f>
        <v>0</v>
      </c>
      <c r="U7" s="70">
        <f>COUNTIF(排程表!AA$6:AA$27,$A7)</f>
        <v>1</v>
      </c>
      <c r="V7" s="70">
        <f>COUNTIF(排程表!AB$6:AB$27,$A7)</f>
        <v>0</v>
      </c>
      <c r="W7" s="70">
        <f>COUNTIF(排程表!AC$6:AC$27,$A7)</f>
        <v>0</v>
      </c>
      <c r="X7" s="70">
        <f>COUNTIF(排程表!AD$6:AD$19,$A7)</f>
        <v>0</v>
      </c>
      <c r="Y7" s="70">
        <f>COUNTIF(排程表!AE$6:AE$19,$A7)</f>
        <v>0</v>
      </c>
      <c r="Z7" s="70">
        <f>COUNTIF(排程表!AF$6:AF$19,$A7)</f>
        <v>0</v>
      </c>
      <c r="AA7" s="224">
        <f t="shared" si="0"/>
        <v>5</v>
      </c>
      <c r="AB7" s="224">
        <f>COUNTIF(每月訓練學生名單!D:D,A7)</f>
        <v>5</v>
      </c>
    </row>
    <row r="8" spans="1:28" ht="15.6" customHeight="1">
      <c r="A8" s="242" t="s">
        <v>597</v>
      </c>
      <c r="B8" s="212" t="s">
        <v>310</v>
      </c>
      <c r="C8" s="70">
        <f>COUNTIF(排程表!I$6:I$27,$A8)</f>
        <v>3</v>
      </c>
      <c r="D8" s="70">
        <f>COUNTIF(排程表!J$6:J$27,$A8)</f>
        <v>2</v>
      </c>
      <c r="E8" s="70">
        <f>COUNTIF(排程表!K$6:K$27,$A8)</f>
        <v>0</v>
      </c>
      <c r="F8" s="70">
        <f>COUNTIF(排程表!L$6:L$27,$A8)</f>
        <v>0</v>
      </c>
      <c r="G8" s="70">
        <f>COUNTIF(排程表!M$6:M$27,$A8)</f>
        <v>0</v>
      </c>
      <c r="H8" s="70">
        <f>COUNTIF(排程表!N$6:N$27,$A8)</f>
        <v>3</v>
      </c>
      <c r="I8" s="70">
        <f>COUNTIF(排程表!O$6:O$27,$A8)</f>
        <v>0</v>
      </c>
      <c r="J8" s="70">
        <f>COUNTIF(排程表!P$6:P$27,$A8)</f>
        <v>2</v>
      </c>
      <c r="K8" s="70">
        <f>COUNTIF(排程表!Q$6:Q$27,$A8)</f>
        <v>3</v>
      </c>
      <c r="L8" s="70">
        <f>COUNTIF(排程表!R$6:R$27,$A8)</f>
        <v>0</v>
      </c>
      <c r="M8" s="70">
        <f>COUNTIF(排程表!S$6:S$27,$A8)</f>
        <v>0</v>
      </c>
      <c r="N8" s="70">
        <f>COUNTIF(排程表!T$6:T$27,$A8)</f>
        <v>0</v>
      </c>
      <c r="O8" s="140">
        <f>COUNTIF(排程表!U$6:U$27,$A8)</f>
        <v>0</v>
      </c>
      <c r="P8" s="70">
        <f>COUNTIF(排程表!V$6:V$27,$A8)</f>
        <v>0</v>
      </c>
      <c r="Q8" s="70">
        <f>COUNTIF(排程表!W$6:W$27,$A8)</f>
        <v>2</v>
      </c>
      <c r="R8" s="70">
        <f>COUNTIF(排程表!X$6:X$27,$A8)</f>
        <v>1</v>
      </c>
      <c r="S8" s="70">
        <f>COUNTIF(排程表!Y$6:Y$27,$A8)</f>
        <v>1</v>
      </c>
      <c r="T8" s="70">
        <f>COUNTIF(排程表!Z$6:Z$27,$A8)</f>
        <v>0</v>
      </c>
      <c r="U8" s="70">
        <f>COUNTIF(排程表!AA$6:AA$27,$A8)</f>
        <v>0</v>
      </c>
      <c r="V8" s="70">
        <f>COUNTIF(排程表!AB$6:AB$27,$A8)</f>
        <v>0</v>
      </c>
      <c r="W8" s="70">
        <f>COUNTIF(排程表!AC$6:AC$27,$A8)</f>
        <v>1</v>
      </c>
      <c r="X8" s="70">
        <f>COUNTIF(排程表!AD$6:AD$19,$A8)</f>
        <v>0</v>
      </c>
      <c r="Y8" s="70">
        <f>COUNTIF(排程表!AE$6:AE$19,$A8)</f>
        <v>0</v>
      </c>
      <c r="Z8" s="70">
        <f>COUNTIF(排程表!AF$6:AF$19,$A8)</f>
        <v>0</v>
      </c>
      <c r="AA8" s="224">
        <f t="shared" si="0"/>
        <v>18</v>
      </c>
      <c r="AB8" s="224">
        <f>COUNTIF(每月訓練學生名單!D:D,A8)</f>
        <v>18</v>
      </c>
    </row>
    <row r="9" spans="1:28">
      <c r="A9" s="243" t="s">
        <v>104</v>
      </c>
      <c r="B9" s="214" t="s">
        <v>311</v>
      </c>
      <c r="C9" s="70">
        <f>COUNTIF(排程表!I$6:I$27,$A9)</f>
        <v>0</v>
      </c>
      <c r="D9" s="70">
        <f>COUNTIF(排程表!J$6:J$27,$A9)</f>
        <v>0</v>
      </c>
      <c r="E9" s="70">
        <f>COUNTIF(排程表!K$6:K$27,$A9)</f>
        <v>2</v>
      </c>
      <c r="F9" s="70">
        <f>COUNTIF(排程表!L$6:L$27,$A9)</f>
        <v>1</v>
      </c>
      <c r="G9" s="70">
        <f>COUNTIF(排程表!M$6:M$27,$A9)</f>
        <v>1</v>
      </c>
      <c r="H9" s="70">
        <f>COUNTIF(排程表!N$6:N$27,$A9)</f>
        <v>0</v>
      </c>
      <c r="I9" s="70">
        <f>COUNTIF(排程表!O$6:O$27,$A9)</f>
        <v>3</v>
      </c>
      <c r="J9" s="70">
        <f>COUNTIF(排程表!P$6:P$27,$A9)</f>
        <v>0</v>
      </c>
      <c r="K9" s="70">
        <f>COUNTIF(排程表!Q$6:Q$27,$A9)</f>
        <v>1</v>
      </c>
      <c r="L9" s="70">
        <f>COUNTIF(排程表!R$6:R$27,$A9)</f>
        <v>1</v>
      </c>
      <c r="M9" s="70">
        <f>COUNTIF(排程表!S$6:S$27,$A9)</f>
        <v>0</v>
      </c>
      <c r="N9" s="70">
        <f>COUNTIF(排程表!T$6:T$27,$A9)</f>
        <v>0</v>
      </c>
      <c r="O9" s="140">
        <f>COUNTIF(排程表!U$6:U$27,$A9)</f>
        <v>0</v>
      </c>
      <c r="P9" s="70">
        <f>COUNTIF(排程表!V$6:V$27,$A9)</f>
        <v>0</v>
      </c>
      <c r="Q9" s="70">
        <f>COUNTIF(排程表!W$6:W$27,$A9)</f>
        <v>0</v>
      </c>
      <c r="R9" s="70">
        <f>COUNTIF(排程表!X$6:X$27,$A9)</f>
        <v>0</v>
      </c>
      <c r="S9" s="70">
        <f>COUNTIF(排程表!Y$6:Y$27,$A9)</f>
        <v>4</v>
      </c>
      <c r="T9" s="70">
        <f>COUNTIF(排程表!Z$6:Z$27,$A9)</f>
        <v>0</v>
      </c>
      <c r="U9" s="70">
        <f>COUNTIF(排程表!AA$6:AA$27,$A9)</f>
        <v>0</v>
      </c>
      <c r="V9" s="70">
        <f>COUNTIF(排程表!AB$6:AB$27,$A9)</f>
        <v>0</v>
      </c>
      <c r="W9" s="70">
        <f>COUNTIF(排程表!AC$6:AC$27,$A9)</f>
        <v>0</v>
      </c>
      <c r="X9" s="70">
        <f>COUNTIF(排程表!AD$6:AD$19,$A9)</f>
        <v>0</v>
      </c>
      <c r="Y9" s="70">
        <f>COUNTIF(排程表!AE$6:AE$19,$A9)</f>
        <v>0</v>
      </c>
      <c r="Z9" s="70">
        <f>COUNTIF(排程表!AF$6:AF$19,$A9)</f>
        <v>0</v>
      </c>
      <c r="AA9" s="224">
        <f t="shared" si="0"/>
        <v>13</v>
      </c>
      <c r="AB9" s="224">
        <f>COUNTIF(每月訓練學生名單!D:D,A9)</f>
        <v>13</v>
      </c>
    </row>
    <row r="10" spans="1:28">
      <c r="A10" s="244" t="s">
        <v>106</v>
      </c>
      <c r="B10" s="215" t="s">
        <v>312</v>
      </c>
      <c r="C10" s="70">
        <f>COUNTIF(排程表!I$6:I$27,$A10)</f>
        <v>0</v>
      </c>
      <c r="D10" s="70">
        <f>COUNTIF(排程表!J$6:J$27,$A10)</f>
        <v>0</v>
      </c>
      <c r="E10" s="70">
        <f>COUNTIF(排程表!K$6:K$27,$A10)</f>
        <v>0</v>
      </c>
      <c r="F10" s="70">
        <f>COUNTIF(排程表!L$6:L$27,$A10)</f>
        <v>0</v>
      </c>
      <c r="G10" s="70">
        <f>COUNTIF(排程表!M$6:M$27,$A10)</f>
        <v>0</v>
      </c>
      <c r="H10" s="70">
        <f>COUNTIF(排程表!N$6:N$27,$A10)</f>
        <v>0</v>
      </c>
      <c r="I10" s="70">
        <f>COUNTIF(排程表!O$6:O$27,$A10)</f>
        <v>0</v>
      </c>
      <c r="J10" s="70">
        <f>COUNTIF(排程表!P$6:P$27,$A10)</f>
        <v>0</v>
      </c>
      <c r="K10" s="70">
        <f>COUNTIF(排程表!Q$6:Q$27,$A10)</f>
        <v>0</v>
      </c>
      <c r="L10" s="70">
        <f>COUNTIF(排程表!R$6:R$27,$A10)</f>
        <v>0</v>
      </c>
      <c r="M10" s="70">
        <f>COUNTIF(排程表!S$6:S$27,$A10)</f>
        <v>0</v>
      </c>
      <c r="N10" s="70">
        <f>COUNTIF(排程表!T$6:T$27,$A10)</f>
        <v>0</v>
      </c>
      <c r="O10" s="140">
        <f>COUNTIF(排程表!U$6:U$27,$A10)</f>
        <v>0</v>
      </c>
      <c r="P10" s="70">
        <f>COUNTIF(排程表!V$6:V$27,$A10)</f>
        <v>0</v>
      </c>
      <c r="Q10" s="70">
        <f>COUNTIF(排程表!W$6:W$27,$A10)</f>
        <v>0</v>
      </c>
      <c r="R10" s="70">
        <f>COUNTIF(排程表!X$6:X$27,$A10)</f>
        <v>0</v>
      </c>
      <c r="S10" s="70">
        <f>COUNTIF(排程表!Y$6:Y$27,$A10)</f>
        <v>0</v>
      </c>
      <c r="T10" s="70">
        <f>COUNTIF(排程表!Z$6:Z$27,$A10)</f>
        <v>0</v>
      </c>
      <c r="U10" s="70">
        <f>COUNTIF(排程表!AA$6:AA$27,$A10)</f>
        <v>0</v>
      </c>
      <c r="V10" s="70">
        <f>COUNTIF(排程表!AB$6:AB$27,$A10)</f>
        <v>0</v>
      </c>
      <c r="W10" s="70">
        <f>COUNTIF(排程表!AC$6:AC$27,$A10)</f>
        <v>0</v>
      </c>
      <c r="X10" s="70">
        <f>COUNTIF(排程表!AD$6:AD$19,$A10)</f>
        <v>0</v>
      </c>
      <c r="Y10" s="70">
        <f>COUNTIF(排程表!AE$6:AE$19,$A10)</f>
        <v>0</v>
      </c>
      <c r="Z10" s="70">
        <f>COUNTIF(排程表!AF$6:AF$19,$A10)</f>
        <v>0</v>
      </c>
      <c r="AA10" s="224">
        <f t="shared" si="0"/>
        <v>0</v>
      </c>
      <c r="AB10" s="224">
        <f>COUNTIF(每月訓練學生名單!D:D,A10)</f>
        <v>0</v>
      </c>
    </row>
    <row r="11" spans="1:28">
      <c r="A11" s="245" t="s">
        <v>107</v>
      </c>
      <c r="B11" s="216" t="s">
        <v>633</v>
      </c>
      <c r="C11" s="70">
        <f>COUNTIF(排程表!I$6:I$27,$A11)</f>
        <v>0</v>
      </c>
      <c r="D11" s="70">
        <f>COUNTIF(排程表!J$6:J$27,$A11)</f>
        <v>0</v>
      </c>
      <c r="E11" s="70">
        <f>COUNTIF(排程表!K$6:K$27,$A11)</f>
        <v>0</v>
      </c>
      <c r="F11" s="70">
        <f>COUNTIF(排程表!L$6:L$27,$A11)</f>
        <v>0</v>
      </c>
      <c r="G11" s="70">
        <f>COUNTIF(排程表!M$6:M$27,$A11)</f>
        <v>0</v>
      </c>
      <c r="H11" s="70">
        <f>COUNTIF(排程表!N$6:N$27,$A11)</f>
        <v>0</v>
      </c>
      <c r="I11" s="70">
        <f>COUNTIF(排程表!O$6:O$27,$A11)</f>
        <v>0</v>
      </c>
      <c r="J11" s="70">
        <f>COUNTIF(排程表!P$6:P$27,$A11)</f>
        <v>0</v>
      </c>
      <c r="K11" s="70">
        <f>COUNTIF(排程表!Q$6:Q$27,$A11)</f>
        <v>0</v>
      </c>
      <c r="L11" s="70">
        <f>COUNTIF(排程表!R$6:R$27,$A11)</f>
        <v>0</v>
      </c>
      <c r="M11" s="70">
        <f>COUNTIF(排程表!S$6:S$27,$A11)</f>
        <v>0</v>
      </c>
      <c r="N11" s="70">
        <f>COUNTIF(排程表!T$6:T$27,$A11)</f>
        <v>0</v>
      </c>
      <c r="O11" s="140">
        <f>COUNTIF(排程表!U$6:U$27,$A11)</f>
        <v>0</v>
      </c>
      <c r="P11" s="70">
        <f>COUNTIF(排程表!V$6:V$27,$A11)</f>
        <v>0</v>
      </c>
      <c r="Q11" s="70">
        <f>COUNTIF(排程表!W$6:W$27,$A11)</f>
        <v>0</v>
      </c>
      <c r="R11" s="70">
        <f>COUNTIF(排程表!X$6:X$27,$A11)</f>
        <v>0</v>
      </c>
      <c r="S11" s="70">
        <f>COUNTIF(排程表!Y$6:Y$27,$A11)</f>
        <v>0</v>
      </c>
      <c r="T11" s="70">
        <f>COUNTIF(排程表!Z$6:Z$27,$A11)</f>
        <v>0</v>
      </c>
      <c r="U11" s="70">
        <f>COUNTIF(排程表!AA$6:AA$27,$A11)</f>
        <v>0</v>
      </c>
      <c r="V11" s="70">
        <f>COUNTIF(排程表!AB$6:AB$27,$A11)</f>
        <v>0</v>
      </c>
      <c r="W11" s="70">
        <f>COUNTIF(排程表!AC$6:AC$27,$A11)</f>
        <v>1</v>
      </c>
      <c r="X11" s="70">
        <f>COUNTIF(排程表!AD$6:AD$19,$A11)</f>
        <v>0</v>
      </c>
      <c r="Y11" s="70">
        <f>COUNTIF(排程表!AE$6:AE$19,$A11)</f>
        <v>0</v>
      </c>
      <c r="Z11" s="70">
        <f>COUNTIF(排程表!AF$6:AF$19,$A11)</f>
        <v>0</v>
      </c>
      <c r="AA11" s="224">
        <f t="shared" si="0"/>
        <v>1</v>
      </c>
      <c r="AB11" s="224">
        <f>COUNTIF(每月訓練學生名單!D:D,A11)</f>
        <v>1</v>
      </c>
    </row>
    <row r="12" spans="1:28" ht="16.899999999999999" customHeight="1">
      <c r="A12" s="246" t="s">
        <v>108</v>
      </c>
      <c r="B12" s="227" t="s">
        <v>634</v>
      </c>
      <c r="C12" s="70">
        <f>COUNTIF(排程表!I$6:I$27,$A12)</f>
        <v>0</v>
      </c>
      <c r="D12" s="70">
        <f>COUNTIF(排程表!J$6:J$27,$A12)</f>
        <v>0</v>
      </c>
      <c r="E12" s="70">
        <f>COUNTIF(排程表!K$6:K$27,$A12)</f>
        <v>0</v>
      </c>
      <c r="F12" s="70">
        <f>COUNTIF(排程表!L$6:L$27,$A12)</f>
        <v>0</v>
      </c>
      <c r="G12" s="70">
        <f>COUNTIF(排程表!M$6:M$27,$A12)</f>
        <v>1</v>
      </c>
      <c r="H12" s="70">
        <f>COUNTIF(排程表!N$6:N$27,$A12)</f>
        <v>0</v>
      </c>
      <c r="I12" s="70">
        <f>COUNTIF(排程表!O$6:O$27,$A12)</f>
        <v>0</v>
      </c>
      <c r="J12" s="70">
        <f>COUNTIF(排程表!P$6:P$27,$A12)</f>
        <v>0</v>
      </c>
      <c r="K12" s="70">
        <f>COUNTIF(排程表!Q$6:Q$27,$A12)</f>
        <v>0</v>
      </c>
      <c r="L12" s="70">
        <f>COUNTIF(排程表!R$6:R$27,$A12)</f>
        <v>0</v>
      </c>
      <c r="M12" s="70">
        <f>COUNTIF(排程表!S$6:S$27,$A12)</f>
        <v>0</v>
      </c>
      <c r="N12" s="70">
        <f>COUNTIF(排程表!T$6:T$27,$A12)</f>
        <v>0</v>
      </c>
      <c r="O12" s="140">
        <f>COUNTIF(排程表!U$6:U$27,$A12)</f>
        <v>0</v>
      </c>
      <c r="P12" s="70">
        <f>COUNTIF(排程表!V$6:V$27,$A12)</f>
        <v>0</v>
      </c>
      <c r="Q12" s="70">
        <f>COUNTIF(排程表!W$6:W$27,$A12)</f>
        <v>0</v>
      </c>
      <c r="R12" s="70">
        <f>COUNTIF(排程表!X$6:X$27,$A12)</f>
        <v>0</v>
      </c>
      <c r="S12" s="70">
        <f>COUNTIF(排程表!Y$6:Y$27,$A12)</f>
        <v>0</v>
      </c>
      <c r="T12" s="70">
        <f>COUNTIF(排程表!Z$6:Z$27,$A12)</f>
        <v>0</v>
      </c>
      <c r="U12" s="70">
        <f>COUNTIF(排程表!AA$6:AA$27,$A12)</f>
        <v>0</v>
      </c>
      <c r="V12" s="70">
        <f>COUNTIF(排程表!AB$6:AB$27,$A12)</f>
        <v>3</v>
      </c>
      <c r="W12" s="70">
        <f>COUNTIF(排程表!AC$6:AC$27,$A12)</f>
        <v>0</v>
      </c>
      <c r="X12" s="70">
        <f>COUNTIF(排程表!AD$6:AD$19,$A12)</f>
        <v>0</v>
      </c>
      <c r="Y12" s="70">
        <f>COUNTIF(排程表!AE$6:AE$19,$A12)</f>
        <v>0</v>
      </c>
      <c r="Z12" s="70">
        <f>COUNTIF(排程表!AF$6:AF$19,$A12)</f>
        <v>0</v>
      </c>
      <c r="AA12" s="224">
        <f t="shared" si="0"/>
        <v>4</v>
      </c>
      <c r="AB12" s="224">
        <f>COUNTIF(每月訓練學生名單!D:D,A12)</f>
        <v>4</v>
      </c>
    </row>
    <row r="13" spans="1:28" ht="16.149999999999999" customHeight="1">
      <c r="A13" s="247" t="s">
        <v>112</v>
      </c>
      <c r="B13" s="217" t="s">
        <v>632</v>
      </c>
      <c r="C13" s="70">
        <f>COUNTIF(排程表!I$6:I$27,$A13)</f>
        <v>0</v>
      </c>
      <c r="D13" s="70">
        <f>COUNTIF(排程表!J$6:J$27,$A13)</f>
        <v>0</v>
      </c>
      <c r="E13" s="70">
        <f>COUNTIF(排程表!K$6:K$27,$A13)</f>
        <v>0</v>
      </c>
      <c r="F13" s="70">
        <f>COUNTIF(排程表!L$6:L$27,$A13)</f>
        <v>1</v>
      </c>
      <c r="G13" s="70">
        <f>COUNTIF(排程表!M$6:M$27,$A13)</f>
        <v>0</v>
      </c>
      <c r="H13" s="70">
        <f>COUNTIF(排程表!N$6:N$27,$A13)</f>
        <v>3</v>
      </c>
      <c r="I13" s="70">
        <f>COUNTIF(排程表!O$6:O$27,$A13)</f>
        <v>0</v>
      </c>
      <c r="J13" s="70">
        <f>COUNTIF(排程表!P$6:P$27,$A13)</f>
        <v>1</v>
      </c>
      <c r="K13" s="70">
        <f>COUNTIF(排程表!Q$6:Q$27,$A13)</f>
        <v>0</v>
      </c>
      <c r="L13" s="70">
        <f>COUNTIF(排程表!R$6:R$27,$A13)</f>
        <v>3</v>
      </c>
      <c r="M13" s="70">
        <f>COUNTIF(排程表!S$6:S$27,$A13)</f>
        <v>0</v>
      </c>
      <c r="N13" s="70">
        <f>COUNTIF(排程表!T$6:T$27,$A13)</f>
        <v>2</v>
      </c>
      <c r="O13" s="140">
        <f>COUNTIF(排程表!U$6:U$27,$A13)</f>
        <v>0</v>
      </c>
      <c r="P13" s="70">
        <f>COUNTIF(排程表!V$6:V$27,$A13)</f>
        <v>2</v>
      </c>
      <c r="Q13" s="70">
        <f>COUNTIF(排程表!W$6:W$27,$A13)</f>
        <v>0</v>
      </c>
      <c r="R13" s="70">
        <f>COUNTIF(排程表!X$6:X$27,$A13)</f>
        <v>3</v>
      </c>
      <c r="S13" s="70">
        <f>COUNTIF(排程表!Y$6:Y$27,$A13)</f>
        <v>0</v>
      </c>
      <c r="T13" s="70">
        <f>COUNTIF(排程表!Z$6:Z$27,$A13)</f>
        <v>0</v>
      </c>
      <c r="U13" s="70">
        <f>COUNTIF(排程表!AA$6:AA$27,$A13)</f>
        <v>0</v>
      </c>
      <c r="V13" s="70">
        <f>COUNTIF(排程表!AB$6:AB$27,$A13)</f>
        <v>0</v>
      </c>
      <c r="W13" s="70">
        <f>COUNTIF(排程表!AC$6:AC$27,$A13)</f>
        <v>4</v>
      </c>
      <c r="X13" s="70">
        <f>COUNTIF(排程表!AD$6:AD$19,$A13)</f>
        <v>0</v>
      </c>
      <c r="Y13" s="70">
        <f>COUNTIF(排程表!AE$6:AE$19,$A13)</f>
        <v>0</v>
      </c>
      <c r="Z13" s="70">
        <f>COUNTIF(排程表!AF$6:AF$19,$A13)</f>
        <v>0</v>
      </c>
      <c r="AA13" s="224">
        <f t="shared" si="0"/>
        <v>19</v>
      </c>
      <c r="AB13" s="224">
        <f>COUNTIF(每月訓練學生名單!D:D,A13)</f>
        <v>19</v>
      </c>
    </row>
    <row r="14" spans="1:28" ht="17.45" customHeight="1">
      <c r="A14" s="248" t="s">
        <v>635</v>
      </c>
      <c r="B14" s="236" t="s">
        <v>593</v>
      </c>
      <c r="C14" s="70">
        <f>COUNTIF(排程表!I$6:I$27,$A14)</f>
        <v>1</v>
      </c>
      <c r="D14" s="70">
        <f>COUNTIF(排程表!J$6:J$27,$A14)</f>
        <v>0</v>
      </c>
      <c r="E14" s="70">
        <f>COUNTIF(排程表!K$6:K$27,$A14)</f>
        <v>2</v>
      </c>
      <c r="F14" s="70">
        <f>COUNTIF(排程表!L$6:L$27,$A14)</f>
        <v>0</v>
      </c>
      <c r="G14" s="70">
        <f>COUNTIF(排程表!M$6:M$27,$A14)</f>
        <v>0</v>
      </c>
      <c r="H14" s="70">
        <f>COUNTIF(排程表!N$6:N$27,$A14)</f>
        <v>0</v>
      </c>
      <c r="I14" s="70">
        <f>COUNTIF(排程表!O$6:O$27,$A14)</f>
        <v>1</v>
      </c>
      <c r="J14" s="70">
        <f>COUNTIF(排程表!P$6:P$27,$A14)</f>
        <v>0</v>
      </c>
      <c r="K14" s="70">
        <f>COUNTIF(排程表!Q$6:Q$27,$A14)</f>
        <v>0</v>
      </c>
      <c r="L14" s="70">
        <f>COUNTIF(排程表!R$6:R$27,$A14)</f>
        <v>0</v>
      </c>
      <c r="M14" s="70">
        <f>COUNTIF(排程表!S$6:S$27,$A14)</f>
        <v>2</v>
      </c>
      <c r="N14" s="70">
        <f>COUNTIF(排程表!T$6:T$27,$A14)</f>
        <v>0</v>
      </c>
      <c r="O14" s="140">
        <f>COUNTIF(排程表!U$6:U$27,$A14)</f>
        <v>0</v>
      </c>
      <c r="P14" s="70">
        <f>COUNTIF(排程表!V$6:V$27,$A14)</f>
        <v>3</v>
      </c>
      <c r="Q14" s="70">
        <f>COUNTIF(排程表!W$6:W$27,$A14)</f>
        <v>0</v>
      </c>
      <c r="R14" s="70">
        <f>COUNTIF(排程表!X$6:X$27,$A14)</f>
        <v>2</v>
      </c>
      <c r="S14" s="70">
        <f>COUNTIF(排程表!Y$6:Y$27,$A14)</f>
        <v>1</v>
      </c>
      <c r="T14" s="70">
        <f>COUNTIF(排程表!Z$6:Z$27,$A14)</f>
        <v>1</v>
      </c>
      <c r="U14" s="70">
        <f>COUNTIF(排程表!AA$6:AA$27,$A14)</f>
        <v>4</v>
      </c>
      <c r="V14" s="70">
        <f>COUNTIF(排程表!AB$6:AB$27,$A14)</f>
        <v>3</v>
      </c>
      <c r="W14" s="70">
        <f>COUNTIF(排程表!AC$6:AC$27,$A14)</f>
        <v>1</v>
      </c>
      <c r="X14" s="70">
        <f>COUNTIF(排程表!AD$6:AD$19,$A14)</f>
        <v>0</v>
      </c>
      <c r="Y14" s="70">
        <f>COUNTIF(排程表!AE$6:AE$19,$A14)</f>
        <v>0</v>
      </c>
      <c r="Z14" s="70">
        <f>COUNTIF(排程表!AF$6:AF$19,$A14)</f>
        <v>0</v>
      </c>
      <c r="AA14" s="224">
        <f t="shared" si="0"/>
        <v>21</v>
      </c>
      <c r="AB14" s="224">
        <f>COUNTIF(每月訓練學生名單!D:D,A14)</f>
        <v>21</v>
      </c>
    </row>
    <row r="15" spans="1:28">
      <c r="A15" s="249" t="s">
        <v>105</v>
      </c>
      <c r="B15" s="218" t="s">
        <v>313</v>
      </c>
      <c r="C15" s="70">
        <f>COUNTIF(排程表!I$6:I$27,$A15)</f>
        <v>2</v>
      </c>
      <c r="D15" s="70">
        <f>COUNTIF(排程表!J$6:J$27,$A15)</f>
        <v>0</v>
      </c>
      <c r="E15" s="70">
        <f>COUNTIF(排程表!K$6:K$27,$A15)</f>
        <v>0</v>
      </c>
      <c r="F15" s="70">
        <f>COUNTIF(排程表!L$6:L$27,$A15)</f>
        <v>3</v>
      </c>
      <c r="G15" s="70">
        <f>COUNTIF(排程表!M$6:M$27,$A15)</f>
        <v>0</v>
      </c>
      <c r="H15" s="70">
        <f>COUNTIF(排程表!N$6:N$27,$A15)</f>
        <v>2</v>
      </c>
      <c r="I15" s="70">
        <f>COUNTIF(排程表!O$6:O$27,$A15)</f>
        <v>1</v>
      </c>
      <c r="J15" s="70">
        <f>COUNTIF(排程表!P$6:P$27,$A15)</f>
        <v>0</v>
      </c>
      <c r="K15" s="70">
        <f>COUNTIF(排程表!Q$6:Q$27,$A15)</f>
        <v>2</v>
      </c>
      <c r="L15" s="70">
        <f>COUNTIF(排程表!R$6:R$27,$A15)</f>
        <v>1</v>
      </c>
      <c r="M15" s="70">
        <f>COUNTIF(排程表!S$6:S$27,$A15)</f>
        <v>2</v>
      </c>
      <c r="N15" s="70">
        <f>COUNTIF(排程表!T$6:T$27,$A15)</f>
        <v>1</v>
      </c>
      <c r="O15" s="140">
        <f>COUNTIF(排程表!U$6:U$27,$A15)</f>
        <v>0</v>
      </c>
      <c r="P15" s="70">
        <f>COUNTIF(排程表!V$6:V$27,$A15)</f>
        <v>0</v>
      </c>
      <c r="Q15" s="70">
        <f>COUNTIF(排程表!W$6:W$27,$A15)</f>
        <v>3</v>
      </c>
      <c r="R15" s="70">
        <f>COUNTIF(排程表!X$6:X$27,$A15)</f>
        <v>0</v>
      </c>
      <c r="S15" s="70">
        <f>COUNTIF(排程表!Y$6:Y$27,$A15)</f>
        <v>0</v>
      </c>
      <c r="T15" s="70">
        <f>COUNTIF(排程表!Z$6:Z$27,$A15)</f>
        <v>0</v>
      </c>
      <c r="U15" s="70">
        <f>COUNTIF(排程表!AA$6:AA$27,$A15)</f>
        <v>0</v>
      </c>
      <c r="V15" s="70">
        <f>COUNTIF(排程表!AB$6:AB$27,$A15)</f>
        <v>0</v>
      </c>
      <c r="W15" s="70">
        <f>COUNTIF(排程表!AC$6:AC$27,$A15)</f>
        <v>3</v>
      </c>
      <c r="X15" s="100">
        <f>COUNTIF(排程表!AD$6:AD$19,$A15)</f>
        <v>0</v>
      </c>
      <c r="Y15" s="100">
        <f>COUNTIF(排程表!AE$6:AE$19,$A15)</f>
        <v>0</v>
      </c>
      <c r="Z15" s="70">
        <f>COUNTIF(排程表!AF$6:AF$19,$A15)</f>
        <v>0</v>
      </c>
      <c r="AA15" s="224">
        <f t="shared" si="0"/>
        <v>20</v>
      </c>
      <c r="AB15" s="224">
        <f>COUNTIF(每月訓練學生名單!D:D,A15)</f>
        <v>20</v>
      </c>
    </row>
    <row r="16" spans="1:28" s="211" customFormat="1">
      <c r="A16" s="250" t="s">
        <v>595</v>
      </c>
      <c r="B16" s="219" t="s">
        <v>603</v>
      </c>
      <c r="C16" s="70">
        <f>COUNTIF(排程表!I$6:I$27,$A16)</f>
        <v>0</v>
      </c>
      <c r="D16" s="70">
        <f>COUNTIF(排程表!J$6:J$27,$A16)</f>
        <v>0</v>
      </c>
      <c r="E16" s="70">
        <f>COUNTIF(排程表!K$6:K$27,$A16)</f>
        <v>0</v>
      </c>
      <c r="F16" s="70">
        <f>COUNTIF(排程表!L$6:L$27,$A16)</f>
        <v>0</v>
      </c>
      <c r="G16" s="70">
        <f>COUNTIF(排程表!M$6:M$27,$A16)</f>
        <v>0</v>
      </c>
      <c r="H16" s="70">
        <f>COUNTIF(排程表!N$6:N$27,$A16)</f>
        <v>0</v>
      </c>
      <c r="I16" s="70">
        <f>COUNTIF(排程表!O$6:O$27,$A16)</f>
        <v>0</v>
      </c>
      <c r="J16" s="70">
        <f>COUNTIF(排程表!P$6:P$27,$A16)</f>
        <v>0</v>
      </c>
      <c r="K16" s="70">
        <f>COUNTIF(排程表!Q$6:Q$27,$A16)</f>
        <v>0</v>
      </c>
      <c r="L16" s="70">
        <f>COUNTIF(排程表!R$6:R$27,$A16)</f>
        <v>0</v>
      </c>
      <c r="M16" s="70">
        <f>COUNTIF(排程表!S$6:S$27,$A16)</f>
        <v>0</v>
      </c>
      <c r="N16" s="70">
        <f>COUNTIF(排程表!T$6:T$27,$A16)</f>
        <v>0</v>
      </c>
      <c r="O16" s="140">
        <f>COUNTIF(排程表!U$6:U$27,$A16)</f>
        <v>0</v>
      </c>
      <c r="P16" s="70">
        <f>COUNTIF(排程表!V$6:V$27,$A16)</f>
        <v>1</v>
      </c>
      <c r="Q16" s="70">
        <f>COUNTIF(排程表!W$6:W$27,$A16)</f>
        <v>2</v>
      </c>
      <c r="R16" s="70">
        <f>COUNTIF(排程表!X$6:X$27,$A16)</f>
        <v>0</v>
      </c>
      <c r="S16" s="70">
        <f>COUNTIF(排程表!Y$6:Y$27,$A16)</f>
        <v>0</v>
      </c>
      <c r="T16" s="70">
        <f>COUNTIF(排程表!Z$6:Z$27,$A16)</f>
        <v>0</v>
      </c>
      <c r="U16" s="70">
        <f>COUNTIF(排程表!AA$6:AA$27,$A16)</f>
        <v>0</v>
      </c>
      <c r="V16" s="70">
        <f>COUNTIF(排程表!AB$6:AB$27,$A16)</f>
        <v>2</v>
      </c>
      <c r="W16" s="70">
        <f>COUNTIF(排程表!AC$6:AC$27,$A16)</f>
        <v>0</v>
      </c>
      <c r="X16" s="70">
        <f>COUNTIF(排程表!AD$6:AD$19,$A16)</f>
        <v>0</v>
      </c>
      <c r="Y16" s="70">
        <f>COUNTIF(排程表!AE$6:AE$19,$A16)</f>
        <v>0</v>
      </c>
      <c r="Z16" s="70">
        <f>COUNTIF(排程表!AF$6:AF$19,$A16)</f>
        <v>0</v>
      </c>
      <c r="AA16" s="224">
        <f t="shared" si="0"/>
        <v>5</v>
      </c>
      <c r="AB16" s="224">
        <f>COUNTIF(每月訓練學生名單!D:D,A16)</f>
        <v>4</v>
      </c>
    </row>
    <row r="17" spans="1:28" s="211" customFormat="1">
      <c r="A17" s="251" t="s">
        <v>605</v>
      </c>
      <c r="B17" s="237" t="s">
        <v>594</v>
      </c>
      <c r="C17" s="70">
        <f>COUNTIF(排程表!I$6:I$27,$A17)</f>
        <v>0</v>
      </c>
      <c r="D17" s="70">
        <f>COUNTIF(排程表!J$6:J$27,$A17)</f>
        <v>3</v>
      </c>
      <c r="E17" s="70">
        <f>COUNTIF(排程表!K$6:K$27,$A17)</f>
        <v>0</v>
      </c>
      <c r="F17" s="70">
        <f>COUNTIF(排程表!L$6:L$27,$A17)</f>
        <v>0</v>
      </c>
      <c r="G17" s="70">
        <f>COUNTIF(排程表!M$6:M$27,$A17)</f>
        <v>1</v>
      </c>
      <c r="H17" s="70">
        <f>COUNTIF(排程表!N$6:N$27,$A17)</f>
        <v>0</v>
      </c>
      <c r="I17" s="70">
        <f>COUNTIF(排程表!O$6:O$27,$A17)</f>
        <v>2</v>
      </c>
      <c r="J17" s="70">
        <f>COUNTIF(排程表!P$6:P$27,$A17)</f>
        <v>0</v>
      </c>
      <c r="K17" s="70">
        <f>COUNTIF(排程表!Q$6:Q$27,$A17)</f>
        <v>0</v>
      </c>
      <c r="L17" s="70">
        <f>COUNTIF(排程表!R$6:R$27,$A17)</f>
        <v>1</v>
      </c>
      <c r="M17" s="70">
        <f>COUNTIF(排程表!S$6:S$27,$A17)</f>
        <v>2</v>
      </c>
      <c r="N17" s="70">
        <f>COUNTIF(排程表!T$6:T$27,$A17)</f>
        <v>2</v>
      </c>
      <c r="O17" s="140">
        <f>COUNTIF(排程表!U$6:U$27,$A17)</f>
        <v>0</v>
      </c>
      <c r="P17" s="70">
        <f>COUNTIF(排程表!V$6:V$27,$A17)</f>
        <v>0</v>
      </c>
      <c r="Q17" s="70">
        <f>COUNTIF(排程表!W$6:W$27,$A17)</f>
        <v>0</v>
      </c>
      <c r="R17" s="70">
        <f>COUNTIF(排程表!X$6:X$27,$A17)</f>
        <v>0</v>
      </c>
      <c r="S17" s="70">
        <f>COUNTIF(排程表!Y$6:Y$27,$A17)</f>
        <v>0</v>
      </c>
      <c r="T17" s="70">
        <f>COUNTIF(排程表!Z$6:Z$27,$A17)</f>
        <v>0</v>
      </c>
      <c r="U17" s="70">
        <f>COUNTIF(排程表!AA$6:AA$27,$A17)</f>
        <v>2</v>
      </c>
      <c r="V17" s="70">
        <f>COUNTIF(排程表!AB$6:AB$27,$A17)</f>
        <v>3</v>
      </c>
      <c r="W17" s="70">
        <f>COUNTIF(排程表!AC$6:AC$27,$A17)</f>
        <v>1</v>
      </c>
      <c r="X17" s="71">
        <f>COUNTIF(排程表!AD$6:AD$19,$A17)</f>
        <v>0</v>
      </c>
      <c r="Y17" s="71">
        <f>COUNTIF(排程表!AE$6:AE$19,$A17)</f>
        <v>0</v>
      </c>
      <c r="Z17" s="70">
        <f>COUNTIF(排程表!AF$6:AF$19,$A17)</f>
        <v>0</v>
      </c>
      <c r="AA17" s="224">
        <f t="shared" si="0"/>
        <v>17</v>
      </c>
      <c r="AB17" s="224">
        <f>COUNTIF(每月訓練學生名單!D:D,A17)</f>
        <v>17</v>
      </c>
    </row>
    <row r="18" spans="1:28">
      <c r="A18" s="252" t="s">
        <v>708</v>
      </c>
      <c r="B18" s="220" t="s">
        <v>314</v>
      </c>
      <c r="C18" s="70">
        <f>COUNTIF(排程表!I$6:I$27,$A18)</f>
        <v>0</v>
      </c>
      <c r="D18" s="70">
        <f>COUNTIF(排程表!J$6:J$27,$A18)</f>
        <v>0</v>
      </c>
      <c r="E18" s="70">
        <f>COUNTIF(排程表!K$6:K$27,$A18)</f>
        <v>0</v>
      </c>
      <c r="F18" s="70">
        <f>COUNTIF(排程表!L$6:L$27,$A18)</f>
        <v>0</v>
      </c>
      <c r="G18" s="70">
        <f>COUNTIF(排程表!M$6:M$27,$A18)</f>
        <v>0</v>
      </c>
      <c r="H18" s="70">
        <f>COUNTIF(排程表!N$6:N$27,$A18)</f>
        <v>0</v>
      </c>
      <c r="I18" s="70">
        <f>COUNTIF(排程表!O$6:O$27,$A18)</f>
        <v>0</v>
      </c>
      <c r="J18" s="70">
        <f>COUNTIF(排程表!P$6:P$27,$A18)</f>
        <v>0</v>
      </c>
      <c r="K18" s="70">
        <f>COUNTIF(排程表!Q$6:Q$27,$A18)</f>
        <v>0</v>
      </c>
      <c r="L18" s="70">
        <f>COUNTIF(排程表!R$6:R$27,$A18)</f>
        <v>0</v>
      </c>
      <c r="M18" s="70">
        <f>COUNTIF(排程表!S$6:S$27,$A18)</f>
        <v>0</v>
      </c>
      <c r="N18" s="70">
        <f>COUNTIF(排程表!T$6:T$27,$A18)</f>
        <v>0</v>
      </c>
      <c r="O18" s="140">
        <f>COUNTIF(排程表!U$6:U$27,$A18)</f>
        <v>0</v>
      </c>
      <c r="P18" s="70">
        <f>COUNTIF(排程表!V$6:V$27,$A18)</f>
        <v>0</v>
      </c>
      <c r="Q18" s="70">
        <f>COUNTIF(排程表!W$6:W$27,$A18)</f>
        <v>0</v>
      </c>
      <c r="R18" s="70">
        <f>COUNTIF(排程表!X$6:X$27,$A18)</f>
        <v>0</v>
      </c>
      <c r="S18" s="70">
        <f>COUNTIF(排程表!Y$6:Y$27,$A18)</f>
        <v>0</v>
      </c>
      <c r="T18" s="70">
        <f>COUNTIF(排程表!Z$6:Z$27,$A18)</f>
        <v>0</v>
      </c>
      <c r="U18" s="70">
        <f>COUNTIF(排程表!AA$6:AA$27,$A18)</f>
        <v>0</v>
      </c>
      <c r="V18" s="70">
        <f>COUNTIF(排程表!AB$6:AB$27,$A18)</f>
        <v>0</v>
      </c>
      <c r="W18" s="70">
        <f>COUNTIF(排程表!AC$6:AC$27,$A18)</f>
        <v>0</v>
      </c>
      <c r="X18" s="100">
        <f>COUNTIF(排程表!AD$6:AD$19,$A18)</f>
        <v>0</v>
      </c>
      <c r="Y18" s="100">
        <f>COUNTIF(排程表!AE$6:AE$19,$A18)</f>
        <v>0</v>
      </c>
      <c r="Z18" s="70">
        <f>COUNTIF(排程表!AF$6:AF$19,$A18)</f>
        <v>0</v>
      </c>
      <c r="AA18" s="224">
        <f t="shared" si="0"/>
        <v>0</v>
      </c>
      <c r="AB18" s="224">
        <f>COUNTIF(每月訓練學生名單!D:D,A18)</f>
        <v>0</v>
      </c>
    </row>
    <row r="19" spans="1:28">
      <c r="A19" s="252" t="s">
        <v>1074</v>
      </c>
      <c r="B19" s="220" t="s">
        <v>315</v>
      </c>
      <c r="C19" s="70">
        <f>COUNTIF(排程表!I$6:I$27,$A19)</f>
        <v>0</v>
      </c>
      <c r="D19" s="70">
        <f>COUNTIF(排程表!J$6:J$27,$A19)</f>
        <v>0</v>
      </c>
      <c r="E19" s="70">
        <f>COUNTIF(排程表!K$6:K$27,$A19)</f>
        <v>0</v>
      </c>
      <c r="F19" s="70">
        <f>COUNTIF(排程表!L$6:L$27,$A19)</f>
        <v>0</v>
      </c>
      <c r="G19" s="70">
        <f>COUNTIF(排程表!M$6:M$27,$A19)</f>
        <v>0</v>
      </c>
      <c r="H19" s="70">
        <f>COUNTIF(排程表!N$6:N$27,$A19)</f>
        <v>0</v>
      </c>
      <c r="I19" s="70">
        <f>COUNTIF(排程表!O$6:O$27,$A19)</f>
        <v>0</v>
      </c>
      <c r="J19" s="70">
        <f>COUNTIF(排程表!P$6:P$27,$A19)</f>
        <v>3</v>
      </c>
      <c r="K19" s="70">
        <f>COUNTIF(排程表!Q$6:Q$27,$A19)</f>
        <v>0</v>
      </c>
      <c r="L19" s="70">
        <f>COUNTIF(排程表!R$6:R$27,$A19)</f>
        <v>2</v>
      </c>
      <c r="M19" s="70">
        <f>COUNTIF(排程表!S$6:S$27,$A19)</f>
        <v>0</v>
      </c>
      <c r="N19" s="70">
        <f>COUNTIF(排程表!T$6:T$27,$A19)</f>
        <v>0</v>
      </c>
      <c r="O19" s="140">
        <f>COUNTIF(排程表!U$6:U$27,$A19)</f>
        <v>0</v>
      </c>
      <c r="P19" s="70">
        <f>COUNTIF(排程表!V$6:V$27,$A19)</f>
        <v>0</v>
      </c>
      <c r="Q19" s="70">
        <f>COUNTIF(排程表!W$6:W$27,$A19)</f>
        <v>0</v>
      </c>
      <c r="R19" s="70">
        <f>COUNTIF(排程表!X$6:X$27,$A19)</f>
        <v>2</v>
      </c>
      <c r="S19" s="70">
        <f>COUNTIF(排程表!Y$6:Y$27,$A19)</f>
        <v>0</v>
      </c>
      <c r="T19" s="70">
        <f>COUNTIF(排程表!Z$6:Z$27,$A19)</f>
        <v>3</v>
      </c>
      <c r="U19" s="70">
        <f>COUNTIF(排程表!AA$6:AA$27,$A19)</f>
        <v>0</v>
      </c>
      <c r="V19" s="70">
        <f>COUNTIF(排程表!AB$6:AB$27,$A19)</f>
        <v>3</v>
      </c>
      <c r="W19" s="70">
        <f>COUNTIF(排程表!AC$6:AC$27,$A19)</f>
        <v>0</v>
      </c>
      <c r="X19" s="100">
        <f>COUNTIF(排程表!AD$6:AD$19,$A19)</f>
        <v>0</v>
      </c>
      <c r="Y19" s="100">
        <f>COUNTIF(排程表!AE$6:AE$19,$A19)</f>
        <v>0</v>
      </c>
      <c r="Z19" s="70">
        <f>COUNTIF(排程表!AF$6:AF$19,$A19)</f>
        <v>0</v>
      </c>
      <c r="AA19" s="224">
        <f t="shared" si="0"/>
        <v>13</v>
      </c>
      <c r="AB19" s="224">
        <f>COUNTIF(每月訓練學生名單!D:D,A19)</f>
        <v>13</v>
      </c>
    </row>
    <row r="20" spans="1:28" s="211" customFormat="1">
      <c r="A20" s="252" t="s">
        <v>606</v>
      </c>
      <c r="B20" s="221" t="s">
        <v>316</v>
      </c>
      <c r="C20" s="70">
        <f>COUNTIF(排程表!I$6:I$27,$A20)</f>
        <v>0</v>
      </c>
      <c r="D20" s="70">
        <f>COUNTIF(排程表!J$6:J$27,$A20)</f>
        <v>0</v>
      </c>
      <c r="E20" s="70">
        <f>COUNTIF(排程表!K$6:K$27,$A20)</f>
        <v>0</v>
      </c>
      <c r="F20" s="70">
        <f>COUNTIF(排程表!L$6:L$27,$A20)</f>
        <v>0</v>
      </c>
      <c r="G20" s="70">
        <f>COUNTIF(排程表!M$6:M$27,$A20)</f>
        <v>0</v>
      </c>
      <c r="H20" s="70">
        <f>COUNTIF(排程表!N$6:N$27,$A20)</f>
        <v>0</v>
      </c>
      <c r="I20" s="70">
        <f>COUNTIF(排程表!O$6:O$27,$A20)</f>
        <v>0</v>
      </c>
      <c r="J20" s="70">
        <f>COUNTIF(排程表!P$6:P$27,$A20)</f>
        <v>0</v>
      </c>
      <c r="K20" s="70">
        <f>COUNTIF(排程表!Q$6:Q$27,$A20)</f>
        <v>0</v>
      </c>
      <c r="L20" s="70">
        <f>COUNTIF(排程表!R$6:R$27,$A20)</f>
        <v>0</v>
      </c>
      <c r="M20" s="70">
        <f>COUNTIF(排程表!S$6:S$27,$A20)</f>
        <v>0</v>
      </c>
      <c r="N20" s="70">
        <f>COUNTIF(排程表!T$6:T$27,$A20)</f>
        <v>0</v>
      </c>
      <c r="O20" s="140">
        <f>COUNTIF(排程表!U$6:U$27,$A20)</f>
        <v>0</v>
      </c>
      <c r="P20" s="70">
        <f>COUNTIF(排程表!V$6:V$27,$A20)</f>
        <v>1</v>
      </c>
      <c r="Q20" s="70">
        <f>COUNTIF(排程表!W$6:W$27,$A20)</f>
        <v>2</v>
      </c>
      <c r="R20" s="70">
        <f>COUNTIF(排程表!X$6:X$27,$A20)</f>
        <v>0</v>
      </c>
      <c r="S20" s="70">
        <f>COUNTIF(排程表!Y$6:Y$27,$A20)</f>
        <v>0</v>
      </c>
      <c r="T20" s="70">
        <f>COUNTIF(排程表!Z$6:Z$27,$A20)</f>
        <v>0</v>
      </c>
      <c r="U20" s="70">
        <f>COUNTIF(排程表!AA$6:AA$27,$A20)</f>
        <v>0</v>
      </c>
      <c r="V20" s="70">
        <f>COUNTIF(排程表!AB$6:AB$27,$A20)</f>
        <v>0</v>
      </c>
      <c r="W20" s="70">
        <f>COUNTIF(排程表!AC$6:AC$27,$A20)</f>
        <v>0</v>
      </c>
      <c r="X20" s="70">
        <f>COUNTIF(排程表!AD$6:AD$19,$A20)</f>
        <v>0</v>
      </c>
      <c r="Y20" s="70">
        <f>COUNTIF(排程表!AE$6:AE$19,$A20)</f>
        <v>0</v>
      </c>
      <c r="Z20" s="70">
        <f>COUNTIF(排程表!AF$6:AF$19,$A20)</f>
        <v>0</v>
      </c>
      <c r="AA20" s="224">
        <f t="shared" si="0"/>
        <v>3</v>
      </c>
      <c r="AB20" s="224">
        <f>COUNTIF(每月訓練學生名單!D:D,A20)</f>
        <v>3</v>
      </c>
    </row>
    <row r="21" spans="1:28" ht="16.899999999999999" customHeight="1">
      <c r="A21" s="253" t="s">
        <v>579</v>
      </c>
      <c r="B21" s="212" t="s">
        <v>318</v>
      </c>
      <c r="C21" s="70">
        <f>COUNTIF(排程表!I$6:I$27,$A21)</f>
        <v>0</v>
      </c>
      <c r="D21" s="70">
        <f>COUNTIF(排程表!J$6:J$27,$A21)</f>
        <v>0</v>
      </c>
      <c r="E21" s="70">
        <f>COUNTIF(排程表!K$6:K$27,$A21)</f>
        <v>3</v>
      </c>
      <c r="F21" s="70">
        <f>COUNTIF(排程表!L$6:L$27,$A21)</f>
        <v>2</v>
      </c>
      <c r="G21" s="70">
        <f>COUNTIF(排程表!M$6:M$27,$A21)</f>
        <v>0</v>
      </c>
      <c r="H21" s="70">
        <f>COUNTIF(排程表!N$6:N$27,$A21)</f>
        <v>0</v>
      </c>
      <c r="I21" s="70">
        <f>COUNTIF(排程表!O$6:O$27,$A21)</f>
        <v>0</v>
      </c>
      <c r="J21" s="70">
        <f>COUNTIF(排程表!P$6:P$27,$A21)</f>
        <v>0</v>
      </c>
      <c r="K21" s="70">
        <f>COUNTIF(排程表!Q$6:Q$27,$A21)</f>
        <v>0</v>
      </c>
      <c r="L21" s="70">
        <f>COUNTIF(排程表!R$6:R$27,$A21)</f>
        <v>0</v>
      </c>
      <c r="M21" s="70">
        <f>COUNTIF(排程表!S$6:S$27,$A21)</f>
        <v>0</v>
      </c>
      <c r="N21" s="70">
        <f>COUNTIF(排程表!T$6:T$27,$A21)</f>
        <v>0</v>
      </c>
      <c r="O21" s="140">
        <f>COUNTIF(排程表!U$6:U$27,$A21)</f>
        <v>0</v>
      </c>
      <c r="P21" s="70">
        <f>COUNTIF(排程表!V$6:V$27,$A21)</f>
        <v>0</v>
      </c>
      <c r="Q21" s="70">
        <f>COUNTIF(排程表!W$6:W$27,$A21)</f>
        <v>1</v>
      </c>
      <c r="R21" s="70">
        <f>COUNTIF(排程表!X$6:X$27,$A21)</f>
        <v>0</v>
      </c>
      <c r="S21" s="70">
        <f>COUNTIF(排程表!Y$6:Y$27,$A21)</f>
        <v>0</v>
      </c>
      <c r="T21" s="70">
        <f>COUNTIF(排程表!Z$6:Z$27,$A21)</f>
        <v>0</v>
      </c>
      <c r="U21" s="70">
        <f>COUNTIF(排程表!AA$6:AA$27,$A21)</f>
        <v>0</v>
      </c>
      <c r="V21" s="70">
        <f>COUNTIF(排程表!AB$6:AB$27,$A21)</f>
        <v>0</v>
      </c>
      <c r="W21" s="70">
        <f>COUNTIF(排程表!AC$6:AC$27,$A21)</f>
        <v>0</v>
      </c>
      <c r="X21" s="71">
        <f>COUNTIF(排程表!AD$6:AD$19,$A21)</f>
        <v>0</v>
      </c>
      <c r="Y21" s="71">
        <f>COUNTIF(排程表!AE$6:AE$19,$A21)</f>
        <v>0</v>
      </c>
      <c r="Z21" s="70">
        <f>COUNTIF(排程表!AF$6:AF$19,$A21)</f>
        <v>0</v>
      </c>
      <c r="AA21" s="224">
        <f t="shared" si="0"/>
        <v>6</v>
      </c>
      <c r="AB21" s="224">
        <f>COUNTIF(每月訓練學生名單!D:D,A21)</f>
        <v>6</v>
      </c>
    </row>
    <row r="22" spans="1:28">
      <c r="A22" s="253" t="s">
        <v>598</v>
      </c>
      <c r="B22" s="222" t="s">
        <v>407</v>
      </c>
      <c r="C22" s="70">
        <f>COUNTIF(排程表!I$6:I$27,$A22)</f>
        <v>0</v>
      </c>
      <c r="D22" s="70">
        <f>COUNTIF(排程表!J$6:J$27,$A22)</f>
        <v>0</v>
      </c>
      <c r="E22" s="70">
        <f>COUNTIF(排程表!K$6:K$27,$A22)</f>
        <v>0</v>
      </c>
      <c r="F22" s="70">
        <f>COUNTIF(排程表!L$6:L$27,$A22)</f>
        <v>0</v>
      </c>
      <c r="G22" s="70">
        <f>COUNTIF(排程表!M$6:M$27,$A22)</f>
        <v>0</v>
      </c>
      <c r="H22" s="70">
        <f>COUNTIF(排程表!N$6:N$27,$A22)</f>
        <v>0</v>
      </c>
      <c r="I22" s="70">
        <f>COUNTIF(排程表!O$6:O$27,$A22)</f>
        <v>0</v>
      </c>
      <c r="J22" s="70">
        <f>COUNTIF(排程表!P$6:P$27,$A22)</f>
        <v>0</v>
      </c>
      <c r="K22" s="70">
        <f>COUNTIF(排程表!Q$6:Q$27,$A22)</f>
        <v>0</v>
      </c>
      <c r="L22" s="70">
        <f>COUNTIF(排程表!R$6:R$27,$A22)</f>
        <v>0</v>
      </c>
      <c r="M22" s="70">
        <f>COUNTIF(排程表!S$6:S$27,$A22)</f>
        <v>2</v>
      </c>
      <c r="N22" s="70">
        <f>COUNTIF(排程表!T$6:T$27,$A22)</f>
        <v>0</v>
      </c>
      <c r="O22" s="140">
        <f>COUNTIF(排程表!U$6:U$27,$A22)</f>
        <v>0</v>
      </c>
      <c r="P22" s="70">
        <f>COUNTIF(排程表!V$6:V$27,$A22)</f>
        <v>0</v>
      </c>
      <c r="Q22" s="70">
        <f>COUNTIF(排程表!W$6:W$27,$A22)</f>
        <v>0</v>
      </c>
      <c r="R22" s="70">
        <f>COUNTIF(排程表!X$6:X$27,$A22)</f>
        <v>0</v>
      </c>
      <c r="S22" s="70">
        <f>COUNTIF(排程表!Y$6:Y$27,$A22)</f>
        <v>0</v>
      </c>
      <c r="T22" s="70">
        <f>COUNTIF(排程表!Z$6:Z$27,$A22)</f>
        <v>0</v>
      </c>
      <c r="U22" s="70">
        <f>COUNTIF(排程表!AA$6:AA$27,$A22)</f>
        <v>0</v>
      </c>
      <c r="V22" s="70">
        <f>COUNTIF(排程表!AB$6:AB$27,$A22)</f>
        <v>0</v>
      </c>
      <c r="W22" s="70">
        <f>COUNTIF(排程表!AC$6:AC$27,$A22)</f>
        <v>0</v>
      </c>
      <c r="X22" s="70">
        <f>COUNTIF(排程表!AD$6:AD$19,$A22)</f>
        <v>0</v>
      </c>
      <c r="Y22" s="70">
        <f>COUNTIF(排程表!AE$6:AE$19,$A22)</f>
        <v>0</v>
      </c>
      <c r="Z22" s="70">
        <f>COUNTIF(排程表!AF$6:AF$19,$A22)</f>
        <v>0</v>
      </c>
      <c r="AA22" s="224">
        <f t="shared" si="0"/>
        <v>2</v>
      </c>
      <c r="AB22" s="224">
        <f>COUNTIF(每月訓練學生名單!D:D,A22)</f>
        <v>2</v>
      </c>
    </row>
    <row r="23" spans="1:28">
      <c r="A23" s="253" t="s">
        <v>577</v>
      </c>
      <c r="B23" s="222" t="s">
        <v>317</v>
      </c>
      <c r="C23" s="70">
        <f>COUNTIF(排程表!I$6:I$27,$A23)</f>
        <v>0</v>
      </c>
      <c r="D23" s="70">
        <f>COUNTIF(排程表!J$6:J$27,$A23)</f>
        <v>0</v>
      </c>
      <c r="E23" s="70">
        <f>COUNTIF(排程表!K$6:K$27,$A23)</f>
        <v>2</v>
      </c>
      <c r="F23" s="70">
        <f>COUNTIF(排程表!L$6:L$27,$A23)</f>
        <v>0</v>
      </c>
      <c r="G23" s="70">
        <f>COUNTIF(排程表!M$6:M$27,$A23)</f>
        <v>0</v>
      </c>
      <c r="H23" s="70">
        <f>COUNTIF(排程表!N$6:N$27,$A23)</f>
        <v>0</v>
      </c>
      <c r="I23" s="70">
        <f>COUNTIF(排程表!O$6:O$27,$A23)</f>
        <v>0</v>
      </c>
      <c r="J23" s="70">
        <f>COUNTIF(排程表!P$6:P$27,$A23)</f>
        <v>0</v>
      </c>
      <c r="K23" s="70">
        <f>COUNTIF(排程表!Q$6:Q$27,$A23)</f>
        <v>0</v>
      </c>
      <c r="L23" s="70">
        <f>COUNTIF(排程表!R$6:R$27,$A23)</f>
        <v>0</v>
      </c>
      <c r="M23" s="70">
        <f>COUNTIF(排程表!S$6:S$27,$A23)</f>
        <v>0</v>
      </c>
      <c r="N23" s="70">
        <f>COUNTIF(排程表!T$6:T$27,$A23)</f>
        <v>0</v>
      </c>
      <c r="O23" s="140">
        <f>COUNTIF(排程表!U$6:U$27,$A23)</f>
        <v>0</v>
      </c>
      <c r="P23" s="70">
        <f>COUNTIF(排程表!V$6:V$27,$A23)</f>
        <v>0</v>
      </c>
      <c r="Q23" s="70">
        <f>COUNTIF(排程表!W$6:W$27,$A23)</f>
        <v>0</v>
      </c>
      <c r="R23" s="70">
        <f>COUNTIF(排程表!X$6:X$27,$A23)</f>
        <v>0</v>
      </c>
      <c r="S23" s="70">
        <f>COUNTIF(排程表!Y$6:Y$27,$A23)</f>
        <v>0</v>
      </c>
      <c r="T23" s="70">
        <f>COUNTIF(排程表!Z$6:Z$27,$A23)</f>
        <v>0</v>
      </c>
      <c r="U23" s="70">
        <f>COUNTIF(排程表!AA$6:AA$27,$A23)</f>
        <v>0</v>
      </c>
      <c r="V23" s="70">
        <f>COUNTIF(排程表!AB$6:AB$27,$A23)</f>
        <v>0</v>
      </c>
      <c r="W23" s="70">
        <f>COUNTIF(排程表!AC$6:AC$27,$A23)</f>
        <v>0</v>
      </c>
      <c r="X23" s="70">
        <f>COUNTIF(排程表!AD$6:AD$19,$A23)</f>
        <v>0</v>
      </c>
      <c r="Y23" s="70">
        <f>COUNTIF(排程表!AE$6:AE$19,$A23)</f>
        <v>0</v>
      </c>
      <c r="Z23" s="70">
        <f>COUNTIF(排程表!AF$6:AF$19,$A23)</f>
        <v>0</v>
      </c>
      <c r="AA23" s="224">
        <f t="shared" si="0"/>
        <v>2</v>
      </c>
      <c r="AB23" s="224">
        <f>COUNTIF(每月訓練學生名單!D:D,A23)</f>
        <v>2</v>
      </c>
    </row>
    <row r="24" spans="1:28">
      <c r="A24" s="253" t="s">
        <v>599</v>
      </c>
      <c r="B24" s="222" t="s">
        <v>584</v>
      </c>
      <c r="C24" s="70">
        <f>COUNTIF(排程表!I$6:I$27,$A24)</f>
        <v>0</v>
      </c>
      <c r="D24" s="70">
        <f>COUNTIF(排程表!J$6:J$27,$A24)</f>
        <v>0</v>
      </c>
      <c r="E24" s="70">
        <f>COUNTIF(排程表!K$6:K$27,$A24)</f>
        <v>0</v>
      </c>
      <c r="F24" s="70">
        <f>COUNTIF(排程表!L$6:L$27,$A24)</f>
        <v>0</v>
      </c>
      <c r="G24" s="70">
        <f>COUNTIF(排程表!M$6:M$27,$A24)</f>
        <v>0</v>
      </c>
      <c r="H24" s="70">
        <f>COUNTIF(排程表!N$6:N$27,$A24)</f>
        <v>1</v>
      </c>
      <c r="I24" s="70">
        <f>COUNTIF(排程表!O$6:O$27,$A24)</f>
        <v>0</v>
      </c>
      <c r="J24" s="70">
        <f>COUNTIF(排程表!P$6:P$27,$A24)</f>
        <v>0</v>
      </c>
      <c r="K24" s="70">
        <f>COUNTIF(排程表!Q$6:Q$27,$A24)</f>
        <v>0</v>
      </c>
      <c r="L24" s="70">
        <f>COUNTIF(排程表!R$6:R$27,$A24)</f>
        <v>0</v>
      </c>
      <c r="M24" s="70">
        <f>COUNTIF(排程表!S$6:S$27,$A24)</f>
        <v>0</v>
      </c>
      <c r="N24" s="70">
        <f>COUNTIF(排程表!T$6:T$27,$A24)</f>
        <v>0</v>
      </c>
      <c r="O24" s="140">
        <f>COUNTIF(排程表!U$6:U$27,$A24)</f>
        <v>0</v>
      </c>
      <c r="P24" s="70">
        <f>COUNTIF(排程表!V$6:V$27,$A24)</f>
        <v>0</v>
      </c>
      <c r="Q24" s="70">
        <f>COUNTIF(排程表!W$6:W$27,$A24)</f>
        <v>0</v>
      </c>
      <c r="R24" s="70">
        <f>COUNTIF(排程表!X$6:X$27,$A24)</f>
        <v>0</v>
      </c>
      <c r="S24" s="70">
        <f>COUNTIF(排程表!Y$6:Y$27,$A24)</f>
        <v>0</v>
      </c>
      <c r="T24" s="70">
        <f>COUNTIF(排程表!Z$6:Z$27,$A24)</f>
        <v>0</v>
      </c>
      <c r="U24" s="70">
        <f>COUNTIF(排程表!AA$6:AA$27,$A24)</f>
        <v>0</v>
      </c>
      <c r="V24" s="70">
        <f>COUNTIF(排程表!AB$6:AB$27,$A24)</f>
        <v>0</v>
      </c>
      <c r="W24" s="70">
        <f>COUNTIF(排程表!AC$6:AC$27,$A24)</f>
        <v>0</v>
      </c>
      <c r="X24" s="70">
        <f>COUNTIF(排程表!AD$6:AD$19,$A24)</f>
        <v>0</v>
      </c>
      <c r="Y24" s="70">
        <f>COUNTIF(排程表!AE$6:AE$19,$A24)</f>
        <v>0</v>
      </c>
      <c r="Z24" s="70">
        <f>COUNTIF(排程表!AF$6:AF$19,$A24)</f>
        <v>0</v>
      </c>
      <c r="AA24" s="224">
        <f t="shared" si="0"/>
        <v>1</v>
      </c>
      <c r="AB24" s="224">
        <f>COUNTIF(每月訓練學生名單!D:D,A24)</f>
        <v>1</v>
      </c>
    </row>
    <row r="25" spans="1:28">
      <c r="A25" s="253" t="s">
        <v>582</v>
      </c>
      <c r="B25" s="223" t="s">
        <v>319</v>
      </c>
      <c r="C25" s="70">
        <f>COUNTIF(排程表!I$6:I$27,$A25)</f>
        <v>0</v>
      </c>
      <c r="D25" s="70">
        <f>COUNTIF(排程表!J$6:J$27,$A25)</f>
        <v>0</v>
      </c>
      <c r="E25" s="70">
        <f>COUNTIF(排程表!K$6:K$27,$A25)</f>
        <v>0</v>
      </c>
      <c r="F25" s="70">
        <f>COUNTIF(排程表!L$6:L$27,$A25)</f>
        <v>2</v>
      </c>
      <c r="G25" s="70">
        <f>COUNTIF(排程表!M$6:M$27,$A25)</f>
        <v>0</v>
      </c>
      <c r="H25" s="70">
        <f>COUNTIF(排程表!N$6:N$27,$A25)</f>
        <v>0</v>
      </c>
      <c r="I25" s="70">
        <f>COUNTIF(排程表!O$6:O$27,$A25)</f>
        <v>1</v>
      </c>
      <c r="J25" s="70">
        <f>COUNTIF(排程表!P$6:P$27,$A25)</f>
        <v>0</v>
      </c>
      <c r="K25" s="70">
        <f>COUNTIF(排程表!Q$6:Q$27,$A25)</f>
        <v>0</v>
      </c>
      <c r="L25" s="70">
        <f>COUNTIF(排程表!R$6:R$27,$A25)</f>
        <v>0</v>
      </c>
      <c r="M25" s="70">
        <f>COUNTIF(排程表!S$6:S$27,$A25)</f>
        <v>0</v>
      </c>
      <c r="N25" s="70">
        <f>COUNTIF(排程表!T$6:T$27,$A25)</f>
        <v>0</v>
      </c>
      <c r="O25" s="140">
        <f>COUNTIF(排程表!U$6:U$27,$A25)</f>
        <v>0</v>
      </c>
      <c r="P25" s="70">
        <f>COUNTIF(排程表!V$6:V$27,$A25)</f>
        <v>0</v>
      </c>
      <c r="Q25" s="70">
        <f>COUNTIF(排程表!W$6:W$27,$A25)</f>
        <v>0</v>
      </c>
      <c r="R25" s="70">
        <f>COUNTIF(排程表!X$6:X$27,$A25)</f>
        <v>0</v>
      </c>
      <c r="S25" s="70">
        <f>COUNTIF(排程表!Y$6:Y$27,$A25)</f>
        <v>1</v>
      </c>
      <c r="T25" s="70">
        <f>COUNTIF(排程表!Z$6:Z$27,$A25)</f>
        <v>0</v>
      </c>
      <c r="U25" s="70">
        <f>COUNTIF(排程表!AA$6:AA$27,$A25)</f>
        <v>0</v>
      </c>
      <c r="V25" s="70">
        <f>COUNTIF(排程表!AB$6:AB$27,$A25)</f>
        <v>0</v>
      </c>
      <c r="W25" s="70">
        <f>COUNTIF(排程表!AC$6:AC$27,$A25)</f>
        <v>0</v>
      </c>
      <c r="X25" s="70">
        <f>COUNTIF(排程表!AD$6:AD$19,$A25)</f>
        <v>0</v>
      </c>
      <c r="Y25" s="70">
        <f>COUNTIF(排程表!AE$6:AE$19,$A25)</f>
        <v>0</v>
      </c>
      <c r="Z25" s="70">
        <f>COUNTIF(排程表!AF$6:AF$19,$A25)</f>
        <v>0</v>
      </c>
      <c r="AA25" s="224">
        <f t="shared" si="0"/>
        <v>4</v>
      </c>
      <c r="AB25" s="224">
        <f>COUNTIF(每月訓練學生名單!D:D,A25)</f>
        <v>4</v>
      </c>
    </row>
    <row r="26" spans="1:28">
      <c r="A26" s="253" t="s">
        <v>600</v>
      </c>
      <c r="B26" s="223" t="s">
        <v>320</v>
      </c>
      <c r="C26" s="70">
        <f>COUNTIF(排程表!I$6:I$27,$A26)</f>
        <v>0</v>
      </c>
      <c r="D26" s="70">
        <f>COUNTIF(排程表!J$6:J$27,$A26)</f>
        <v>0</v>
      </c>
      <c r="E26" s="70">
        <f>COUNTIF(排程表!K$6:K$27,$A26)</f>
        <v>0</v>
      </c>
      <c r="F26" s="70">
        <f>COUNTIF(排程表!L$6:L$27,$A26)</f>
        <v>0</v>
      </c>
      <c r="G26" s="70">
        <f>COUNTIF(排程表!M$6:M$27,$A26)</f>
        <v>0</v>
      </c>
      <c r="H26" s="70">
        <f>COUNTIF(排程表!N$6:N$27,$A26)</f>
        <v>0</v>
      </c>
      <c r="I26" s="70">
        <f>COUNTIF(排程表!O$6:O$27,$A26)</f>
        <v>0</v>
      </c>
      <c r="J26" s="70">
        <f>COUNTIF(排程表!P$6:P$27,$A26)</f>
        <v>0</v>
      </c>
      <c r="K26" s="70">
        <f>COUNTIF(排程表!Q$6:Q$27,$A26)</f>
        <v>1</v>
      </c>
      <c r="L26" s="70">
        <f>COUNTIF(排程表!R$6:R$27,$A26)</f>
        <v>0</v>
      </c>
      <c r="M26" s="70">
        <f>COUNTIF(排程表!S$6:S$27,$A26)</f>
        <v>0</v>
      </c>
      <c r="N26" s="70">
        <f>COUNTIF(排程表!T$6:T$27,$A26)</f>
        <v>0</v>
      </c>
      <c r="O26" s="140">
        <f>COUNTIF(排程表!U$6:U$27,$A26)</f>
        <v>0</v>
      </c>
      <c r="P26" s="70">
        <f>COUNTIF(排程表!V$6:V$27,$A26)</f>
        <v>0</v>
      </c>
      <c r="Q26" s="70">
        <f>COUNTIF(排程表!W$6:W$27,$A26)</f>
        <v>0</v>
      </c>
      <c r="R26" s="70">
        <f>COUNTIF(排程表!X$6:X$27,$A26)</f>
        <v>0</v>
      </c>
      <c r="S26" s="70">
        <f>COUNTIF(排程表!Y$6:Y$27,$A26)</f>
        <v>0</v>
      </c>
      <c r="T26" s="70">
        <f>COUNTIF(排程表!Z$6:Z$27,$A26)</f>
        <v>0</v>
      </c>
      <c r="U26" s="70">
        <f>COUNTIF(排程表!AA$6:AA$27,$A26)</f>
        <v>0</v>
      </c>
      <c r="V26" s="70">
        <f>COUNTIF(排程表!AB$6:AB$27,$A26)</f>
        <v>0</v>
      </c>
      <c r="W26" s="70">
        <f>COUNTIF(排程表!AC$6:AC$27,$A26)</f>
        <v>0</v>
      </c>
      <c r="X26" s="100">
        <f>COUNTIF(排程表!AD$6:AD$19,$A26)</f>
        <v>0</v>
      </c>
      <c r="Y26" s="100">
        <f>COUNTIF(排程表!AE$6:AE$19,$A26)</f>
        <v>0</v>
      </c>
      <c r="Z26" s="70">
        <f>COUNTIF(排程表!AF$6:AF$19,$A26)</f>
        <v>0</v>
      </c>
      <c r="AA26" s="224">
        <f t="shared" si="0"/>
        <v>1</v>
      </c>
      <c r="AB26" s="224">
        <f>COUNTIF(每月訓練學生名單!D:D,A26)</f>
        <v>1</v>
      </c>
    </row>
    <row r="27" spans="1:28" s="211" customFormat="1">
      <c r="A27" s="240" t="s">
        <v>587</v>
      </c>
      <c r="B27" s="222" t="s">
        <v>408</v>
      </c>
      <c r="C27" s="70">
        <f>COUNTIF(排程表!I$6:I$27,$A27)</f>
        <v>0</v>
      </c>
      <c r="D27" s="70">
        <f>COUNTIF(排程表!J$6:J$27,$A27)</f>
        <v>0</v>
      </c>
      <c r="E27" s="70">
        <f>COUNTIF(排程表!K$6:K$27,$A27)</f>
        <v>0</v>
      </c>
      <c r="F27" s="70">
        <f>COUNTIF(排程表!L$6:L$27,$A27)</f>
        <v>0</v>
      </c>
      <c r="G27" s="70">
        <f>COUNTIF(排程表!M$6:M$27,$A27)</f>
        <v>0</v>
      </c>
      <c r="H27" s="70">
        <f>COUNTIF(排程表!N$6:N$27,$A27)</f>
        <v>0</v>
      </c>
      <c r="I27" s="70">
        <f>COUNTIF(排程表!O$6:O$27,$A27)</f>
        <v>0</v>
      </c>
      <c r="J27" s="70">
        <f>COUNTIF(排程表!P$6:P$27,$A27)</f>
        <v>0</v>
      </c>
      <c r="K27" s="70">
        <f>COUNTIF(排程表!Q$6:Q$27,$A27)</f>
        <v>0</v>
      </c>
      <c r="L27" s="70">
        <f>COUNTIF(排程表!R$6:R$27,$A27)</f>
        <v>0</v>
      </c>
      <c r="M27" s="70">
        <f>COUNTIF(排程表!S$6:S$27,$A27)</f>
        <v>0</v>
      </c>
      <c r="N27" s="70">
        <f>COUNTIF(排程表!T$6:T$27,$A27)</f>
        <v>0</v>
      </c>
      <c r="O27" s="140">
        <f>COUNTIF(排程表!U$6:U$27,$A27)</f>
        <v>0</v>
      </c>
      <c r="P27" s="70">
        <f>COUNTIF(排程表!V$6:V$27,$A27)</f>
        <v>0</v>
      </c>
      <c r="Q27" s="70">
        <f>COUNTIF(排程表!W$6:W$27,$A27)</f>
        <v>0</v>
      </c>
      <c r="R27" s="70">
        <f>COUNTIF(排程表!X$6:X$27,$A27)</f>
        <v>0</v>
      </c>
      <c r="S27" s="70">
        <f>COUNTIF(排程表!Y$6:Y$27,$A27)</f>
        <v>0</v>
      </c>
      <c r="T27" s="70">
        <f>COUNTIF(排程表!Z$6:Z$27,$A27)</f>
        <v>0</v>
      </c>
      <c r="U27" s="70">
        <f>COUNTIF(排程表!AA$6:AA$27,$A27)</f>
        <v>0</v>
      </c>
      <c r="V27" s="70">
        <f>COUNTIF(排程表!AB$6:AB$27,$A27)</f>
        <v>0</v>
      </c>
      <c r="W27" s="70">
        <f>COUNTIF(排程表!AC$6:AC$27,$A27)</f>
        <v>0</v>
      </c>
      <c r="X27" s="70">
        <f>COUNTIF(排程表!AD$6:AD$19,$A27)</f>
        <v>0</v>
      </c>
      <c r="Y27" s="70">
        <f>COUNTIF(排程表!AE$6:AE$19,$A27)</f>
        <v>0</v>
      </c>
      <c r="Z27" s="70">
        <f>COUNTIF(排程表!AF$6:AF$19,$A27)</f>
        <v>0</v>
      </c>
      <c r="AA27" s="224">
        <f t="shared" si="0"/>
        <v>0</v>
      </c>
      <c r="AB27" s="224">
        <f>COUNTIF(每月訓練學生名單!D:D,A27)</f>
        <v>0</v>
      </c>
    </row>
    <row r="28" spans="1:28" ht="16.899999999999999" customHeight="1">
      <c r="A28" s="264" t="s">
        <v>703</v>
      </c>
      <c r="B28" s="265" t="s">
        <v>442</v>
      </c>
      <c r="C28" s="70">
        <f>COUNTIF(排程表!I$6:I$27,$A28)</f>
        <v>0</v>
      </c>
      <c r="D28" s="70">
        <f>COUNTIF(排程表!J$6:J$27,$A28)</f>
        <v>0</v>
      </c>
      <c r="E28" s="70">
        <f>COUNTIF(排程表!K$6:K$27,$A28)</f>
        <v>3</v>
      </c>
      <c r="F28" s="70">
        <f>COUNTIF(排程表!L$6:L$27,$A28)</f>
        <v>1</v>
      </c>
      <c r="G28" s="70">
        <f>COUNTIF(排程表!M$6:M$27,$A28)</f>
        <v>3</v>
      </c>
      <c r="H28" s="70">
        <f>COUNTIF(排程表!N$6:N$27,$A28)</f>
        <v>0</v>
      </c>
      <c r="I28" s="70">
        <f>COUNTIF(排程表!O$6:O$27,$A28)</f>
        <v>0</v>
      </c>
      <c r="J28" s="70">
        <f>COUNTIF(排程表!P$6:P$27,$A28)</f>
        <v>1</v>
      </c>
      <c r="K28" s="70">
        <f>COUNTIF(排程表!Q$6:Q$27,$A28)</f>
        <v>0</v>
      </c>
      <c r="L28" s="70">
        <f>COUNTIF(排程表!R$6:R$27,$A28)</f>
        <v>0</v>
      </c>
      <c r="M28" s="70">
        <f>COUNTIF(排程表!S$6:S$27,$A28)</f>
        <v>0</v>
      </c>
      <c r="N28" s="70">
        <f>COUNTIF(排程表!T$6:T$27,$A28)</f>
        <v>0</v>
      </c>
      <c r="O28" s="140">
        <f>COUNTIF(排程表!U$6:U$27,$A28)</f>
        <v>0</v>
      </c>
      <c r="P28" s="70">
        <f>COUNTIF(排程表!V$6:V$27,$A28)</f>
        <v>1</v>
      </c>
      <c r="Q28" s="70">
        <f>COUNTIF(排程表!W$6:W$27,$A28)</f>
        <v>0</v>
      </c>
      <c r="R28" s="70">
        <f>COUNTIF(排程表!X$6:X$27,$A28)</f>
        <v>0</v>
      </c>
      <c r="S28" s="70">
        <f>COUNTIF(排程表!Y$6:Y$27,$A28)</f>
        <v>1</v>
      </c>
      <c r="T28" s="70">
        <f>COUNTIF(排程表!Z$6:Z$27,$A28)</f>
        <v>3</v>
      </c>
      <c r="U28" s="70">
        <f>COUNTIF(排程表!AA$6:AA$27,$A28)</f>
        <v>0</v>
      </c>
      <c r="V28" s="70">
        <f>COUNTIF(排程表!AB$6:AB$27,$A28)</f>
        <v>0</v>
      </c>
      <c r="W28" s="70">
        <f>COUNTIF(排程表!AC$6:AC$27,$A28)</f>
        <v>3</v>
      </c>
      <c r="X28" s="71">
        <f>COUNTIF(排程表!AD$6:AD$19,$A28)</f>
        <v>0</v>
      </c>
      <c r="Y28" s="71">
        <f>COUNTIF(排程表!AE$6:AE$19,$A28)</f>
        <v>0</v>
      </c>
      <c r="Z28" s="70">
        <f>COUNTIF(排程表!AF$6:AF$19,$A28)</f>
        <v>0</v>
      </c>
      <c r="AA28" s="224">
        <f t="shared" si="0"/>
        <v>16</v>
      </c>
      <c r="AB28" s="224">
        <f>COUNTIF(每月訓練學生名單!D:D,A28)</f>
        <v>16</v>
      </c>
    </row>
    <row r="29" spans="1:28">
      <c r="A29" s="259" t="s">
        <v>704</v>
      </c>
      <c r="B29" s="260" t="s">
        <v>631</v>
      </c>
      <c r="C29" s="70">
        <f>COUNTIF(排程表!I$6:I$27,$A29)</f>
        <v>1</v>
      </c>
      <c r="D29" s="70">
        <f>COUNTIF(排程表!J$6:J$27,$A29)</f>
        <v>0</v>
      </c>
      <c r="E29" s="70">
        <f>COUNTIF(排程表!K$6:K$27,$A29)</f>
        <v>2</v>
      </c>
      <c r="F29" s="70">
        <f>COUNTIF(排程表!L$6:L$27,$A29)</f>
        <v>1</v>
      </c>
      <c r="G29" s="70">
        <f>COUNTIF(排程表!M$6:M$27,$A29)</f>
        <v>3</v>
      </c>
      <c r="H29" s="70">
        <f>COUNTIF(排程表!N$6:N$27,$A29)</f>
        <v>0</v>
      </c>
      <c r="I29" s="70">
        <f>COUNTIF(排程表!O$6:O$27,$A29)</f>
        <v>0</v>
      </c>
      <c r="J29" s="70">
        <f>COUNTIF(排程表!P$6:P$27,$A29)</f>
        <v>0</v>
      </c>
      <c r="K29" s="70">
        <f>COUNTIF(排程表!Q$6:Q$27,$A29)</f>
        <v>1</v>
      </c>
      <c r="L29" s="70">
        <f>COUNTIF(排程表!R$6:R$27,$A29)</f>
        <v>0</v>
      </c>
      <c r="M29" s="70">
        <f>COUNTIF(排程表!S$6:S$27,$A29)</f>
        <v>0</v>
      </c>
      <c r="N29" s="70">
        <f>COUNTIF(排程表!T$6:T$27,$A29)</f>
        <v>0</v>
      </c>
      <c r="O29" s="140">
        <f>COUNTIF(排程表!U$6:U$27,$A29)</f>
        <v>0</v>
      </c>
      <c r="P29" s="70">
        <f>COUNTIF(排程表!V$6:V$27,$A29)</f>
        <v>0</v>
      </c>
      <c r="Q29" s="70">
        <f>COUNTIF(排程表!W$6:W$27,$A29)</f>
        <v>0</v>
      </c>
      <c r="R29" s="70">
        <f>COUNTIF(排程表!X$6:X$27,$A29)</f>
        <v>0</v>
      </c>
      <c r="S29" s="70">
        <f>COUNTIF(排程表!Y$6:Y$27,$A29)</f>
        <v>3</v>
      </c>
      <c r="T29" s="70">
        <f>COUNTIF(排程表!Z$6:Z$27,$A29)</f>
        <v>0</v>
      </c>
      <c r="U29" s="70">
        <f>COUNTIF(排程表!AA$6:AA$27,$A29)</f>
        <v>0</v>
      </c>
      <c r="V29" s="70">
        <f>COUNTIF(排程表!AB$6:AB$27,$A29)</f>
        <v>0</v>
      </c>
      <c r="W29" s="70">
        <f>COUNTIF(排程表!AC$6:AC$27,$A29)</f>
        <v>0</v>
      </c>
      <c r="X29" s="70">
        <f>COUNTIF(排程表!AD$6:AD$19,$A29)</f>
        <v>0</v>
      </c>
      <c r="Y29" s="70">
        <f>COUNTIF(排程表!AE$6:AE$19,$A29)</f>
        <v>0</v>
      </c>
      <c r="Z29" s="70">
        <f>COUNTIF(排程表!AF$6:AF$19,$A29)</f>
        <v>0</v>
      </c>
      <c r="AA29" s="224">
        <f t="shared" si="0"/>
        <v>11</v>
      </c>
      <c r="AB29" s="224">
        <f>COUNTIF(每月訓練學生名單!D:D,A29)</f>
        <v>11</v>
      </c>
    </row>
    <row r="30" spans="1:28" ht="16.899999999999999" customHeight="1">
      <c r="A30" s="254" t="s">
        <v>664</v>
      </c>
      <c r="B30" s="238" t="s">
        <v>321</v>
      </c>
      <c r="C30" s="70">
        <f>COUNTIF(排程表!I$6:I$27,$A30)</f>
        <v>1</v>
      </c>
      <c r="D30" s="70">
        <f>COUNTIF(排程表!J$6:J$27,$A30)</f>
        <v>3</v>
      </c>
      <c r="E30" s="70">
        <f>COUNTIF(排程表!K$6:K$27,$A30)</f>
        <v>0</v>
      </c>
      <c r="F30" s="70">
        <f>COUNTIF(排程表!L$6:L$27,$A30)</f>
        <v>3</v>
      </c>
      <c r="G30" s="70">
        <f>COUNTIF(排程表!M$6:M$27,$A30)</f>
        <v>3</v>
      </c>
      <c r="H30" s="70">
        <f>COUNTIF(排程表!N$6:N$27,$A30)</f>
        <v>1</v>
      </c>
      <c r="I30" s="70">
        <f>COUNTIF(排程表!O$6:O$27,$A30)</f>
        <v>0</v>
      </c>
      <c r="J30" s="70">
        <f>COUNTIF(排程表!P$6:P$27,$A30)</f>
        <v>0</v>
      </c>
      <c r="K30" s="70">
        <f>COUNTIF(排程表!Q$6:Q$27,$A30)</f>
        <v>3</v>
      </c>
      <c r="L30" s="70">
        <f>COUNTIF(排程表!R$6:R$27,$A30)</f>
        <v>0</v>
      </c>
      <c r="M30" s="70">
        <f>COUNTIF(排程表!S$6:S$27,$A30)</f>
        <v>0</v>
      </c>
      <c r="N30" s="70">
        <f>COUNTIF(排程表!T$6:T$27,$A30)</f>
        <v>0</v>
      </c>
      <c r="O30" s="140">
        <f>COUNTIF(排程表!U$6:U$27,$A30)</f>
        <v>0</v>
      </c>
      <c r="P30" s="70">
        <f>COUNTIF(排程表!V$6:V$27,$A30)</f>
        <v>0</v>
      </c>
      <c r="Q30" s="70">
        <f>COUNTIF(排程表!W$6:W$27,$A30)</f>
        <v>0</v>
      </c>
      <c r="R30" s="70">
        <f>COUNTIF(排程表!X$6:X$27,$A30)</f>
        <v>0</v>
      </c>
      <c r="S30" s="70">
        <f>COUNTIF(排程表!Y$6:Y$27,$A30)</f>
        <v>2</v>
      </c>
      <c r="T30" s="70">
        <f>COUNTIF(排程表!Z$6:Z$27,$A30)</f>
        <v>0</v>
      </c>
      <c r="U30" s="70">
        <f>COUNTIF(排程表!AA$6:AA$27,$A30)</f>
        <v>0</v>
      </c>
      <c r="V30" s="70">
        <f>COUNTIF(排程表!AB$6:AB$27,$A30)</f>
        <v>0</v>
      </c>
      <c r="W30" s="70">
        <f>COUNTIF(排程表!AC$6:AC$27,$A30)</f>
        <v>0</v>
      </c>
      <c r="X30" s="70">
        <f>COUNTIF(排程表!AD$6:AD$19,$A30)</f>
        <v>0</v>
      </c>
      <c r="Y30" s="70">
        <f>COUNTIF(排程表!AE$6:AE$19,$A30)</f>
        <v>0</v>
      </c>
      <c r="Z30" s="70">
        <f>COUNTIF(排程表!AF$6:AF$19,$A30)</f>
        <v>0</v>
      </c>
      <c r="AA30" s="224">
        <f t="shared" si="0"/>
        <v>16</v>
      </c>
      <c r="AB30" s="224">
        <f>COUNTIF(每月訓練學生名單!D:D,A30)</f>
        <v>16</v>
      </c>
    </row>
    <row r="31" spans="1:28">
      <c r="A31" s="234" t="s">
        <v>132</v>
      </c>
      <c r="B31" s="235" t="s">
        <v>322</v>
      </c>
      <c r="C31" s="70">
        <f>COUNTIF(排程表!I$6:I$27,$A31)</f>
        <v>3</v>
      </c>
      <c r="D31" s="70">
        <f>COUNTIF(排程表!J$6:J$27,$A31)</f>
        <v>3</v>
      </c>
      <c r="E31" s="70">
        <f>COUNTIF(排程表!K$6:K$27,$A31)</f>
        <v>0</v>
      </c>
      <c r="F31" s="70">
        <f>COUNTIF(排程表!L$6:L$27,$A31)</f>
        <v>0</v>
      </c>
      <c r="G31" s="70">
        <f>COUNTIF(排程表!M$6:M$27,$A31)</f>
        <v>3</v>
      </c>
      <c r="H31" s="70">
        <f>COUNTIF(排程表!N$6:N$27,$A31)</f>
        <v>3</v>
      </c>
      <c r="I31" s="70">
        <f>COUNTIF(排程表!O$6:O$27,$A31)</f>
        <v>3</v>
      </c>
      <c r="J31" s="70">
        <f>COUNTIF(排程表!P$6:P$27,$A31)</f>
        <v>3</v>
      </c>
      <c r="K31" s="70">
        <f>COUNTIF(排程表!Q$6:Q$27,$A31)</f>
        <v>0</v>
      </c>
      <c r="L31" s="70">
        <f>COUNTIF(排程表!R$6:R$27,$A31)</f>
        <v>0</v>
      </c>
      <c r="M31" s="70">
        <f>COUNTIF(排程表!S$6:S$27,$A31)</f>
        <v>3</v>
      </c>
      <c r="N31" s="70">
        <f>COUNTIF(排程表!T$6:T$27,$A31)</f>
        <v>3</v>
      </c>
      <c r="O31" s="140">
        <f>COUNTIF(排程表!U$6:U$27,$A31)</f>
        <v>0</v>
      </c>
      <c r="P31" s="70">
        <f>COUNTIF(排程表!V$6:V$27,$A31)</f>
        <v>3</v>
      </c>
      <c r="Q31" s="70">
        <f>COUNTIF(排程表!W$6:W$27,$A31)</f>
        <v>3</v>
      </c>
      <c r="R31" s="70">
        <f>COUNTIF(排程表!X$6:X$27,$A31)</f>
        <v>3</v>
      </c>
      <c r="S31" s="70">
        <f>COUNTIF(排程表!Y$6:Y$27,$A31)</f>
        <v>3</v>
      </c>
      <c r="T31" s="70">
        <f>COUNTIF(排程表!Z$6:Z$27,$A31)</f>
        <v>2</v>
      </c>
      <c r="U31" s="70">
        <f>COUNTIF(排程表!AA$6:AA$27,$A31)</f>
        <v>2</v>
      </c>
      <c r="V31" s="70">
        <f>COUNTIF(排程表!AB$6:AB$27,$A31)</f>
        <v>2</v>
      </c>
      <c r="W31" s="70">
        <f>COUNTIF(排程表!AC$6:AC$27,$A31)</f>
        <v>2</v>
      </c>
      <c r="X31" s="70">
        <f>COUNTIF(排程表!AD$6:AD$19,$A31)</f>
        <v>0</v>
      </c>
      <c r="Y31" s="70">
        <f>COUNTIF(排程表!AE$6:AE$19,$A31)</f>
        <v>0</v>
      </c>
      <c r="Z31" s="70">
        <f>COUNTIF(排程表!AF$6:AF$19,$A31)</f>
        <v>0</v>
      </c>
      <c r="AA31" s="224">
        <f t="shared" si="0"/>
        <v>44</v>
      </c>
      <c r="AB31" s="224">
        <f>COUNTIF(每月訓練學生名單!D:D,A31)</f>
        <v>22</v>
      </c>
    </row>
    <row r="32" spans="1:28">
      <c r="A32" s="228" t="s">
        <v>130</v>
      </c>
      <c r="B32" s="229" t="s">
        <v>323</v>
      </c>
      <c r="C32" s="70">
        <f>COUNTIF(排程表!I$6:I$27,$A32)</f>
        <v>3</v>
      </c>
      <c r="D32" s="70">
        <f>COUNTIF(排程表!J$6:J$27,$A32)</f>
        <v>3</v>
      </c>
      <c r="E32" s="70">
        <f>COUNTIF(排程表!K$6:K$27,$A32)</f>
        <v>0</v>
      </c>
      <c r="F32" s="70">
        <f>COUNTIF(排程表!L$6:L$27,$A32)</f>
        <v>0</v>
      </c>
      <c r="G32" s="70">
        <f>COUNTIF(排程表!M$6:M$27,$A32)</f>
        <v>0</v>
      </c>
      <c r="H32" s="70">
        <f>COUNTIF(排程表!N$6:N$27,$A32)</f>
        <v>0</v>
      </c>
      <c r="I32" s="70">
        <f>COUNTIF(排程表!O$6:O$27,$A32)</f>
        <v>3</v>
      </c>
      <c r="J32" s="70">
        <f>COUNTIF(排程表!P$6:P$27,$A32)</f>
        <v>3</v>
      </c>
      <c r="K32" s="70">
        <f>COUNTIF(排程表!Q$6:Q$27,$A32)</f>
        <v>3</v>
      </c>
      <c r="L32" s="70">
        <f>COUNTIF(排程表!R$6:R$27,$A32)</f>
        <v>3</v>
      </c>
      <c r="M32" s="70">
        <f>COUNTIF(排程表!S$6:S$27,$A32)</f>
        <v>3</v>
      </c>
      <c r="N32" s="70">
        <f>COUNTIF(排程表!T$6:T$27,$A32)</f>
        <v>3</v>
      </c>
      <c r="O32" s="140">
        <f>COUNTIF(排程表!U$6:U$27,$A32)</f>
        <v>0</v>
      </c>
      <c r="P32" s="70">
        <f>COUNTIF(排程表!V$6:V$27,$A32)</f>
        <v>2</v>
      </c>
      <c r="Q32" s="70">
        <f>COUNTIF(排程表!W$6:W$27,$A32)</f>
        <v>2</v>
      </c>
      <c r="R32" s="70">
        <f>COUNTIF(排程表!X$6:X$27,$A32)</f>
        <v>2</v>
      </c>
      <c r="S32" s="70">
        <f>COUNTIF(排程表!Y$6:Y$27,$A32)</f>
        <v>2</v>
      </c>
      <c r="T32" s="70">
        <f>COUNTIF(排程表!Z$6:Z$27,$A32)</f>
        <v>3</v>
      </c>
      <c r="U32" s="70">
        <f>COUNTIF(排程表!AA$6:AA$27,$A32)</f>
        <v>3</v>
      </c>
      <c r="V32" s="70">
        <f>COUNTIF(排程表!AB$6:AB$27,$A32)</f>
        <v>3</v>
      </c>
      <c r="W32" s="70">
        <f>COUNTIF(排程表!AC$6:AC$27,$A32)</f>
        <v>3</v>
      </c>
      <c r="X32" s="70">
        <f>COUNTIF(排程表!AD$6:AD$19,$A32)</f>
        <v>0</v>
      </c>
      <c r="Y32" s="70">
        <f>COUNTIF(排程表!AE$6:AE$19,$A32)</f>
        <v>0</v>
      </c>
      <c r="Z32" s="70">
        <f>COUNTIF(排程表!AF$6:AF$19,$A32)</f>
        <v>0</v>
      </c>
      <c r="AA32" s="224">
        <f t="shared" si="0"/>
        <v>44</v>
      </c>
      <c r="AB32" s="224">
        <f>COUNTIF(每月訓練學生名單!D:D,A32)</f>
        <v>22</v>
      </c>
    </row>
    <row r="33" spans="1:28">
      <c r="A33" s="230" t="s">
        <v>131</v>
      </c>
      <c r="B33" s="231" t="s">
        <v>604</v>
      </c>
      <c r="C33" s="70">
        <f>COUNTIF(排程表!I$6:I$27,$A33)</f>
        <v>4</v>
      </c>
      <c r="D33" s="70">
        <f>COUNTIF(排程表!J$6:J$27,$A33)</f>
        <v>4</v>
      </c>
      <c r="E33" s="70">
        <f>COUNTIF(排程表!K$6:K$27,$A33)</f>
        <v>4</v>
      </c>
      <c r="F33" s="70">
        <f>COUNTIF(排程表!L$6:L$27,$A33)</f>
        <v>2</v>
      </c>
      <c r="G33" s="70">
        <f>COUNTIF(排程表!M$6:M$27,$A33)</f>
        <v>2</v>
      </c>
      <c r="H33" s="70">
        <f>COUNTIF(排程表!N$6:N$27,$A33)</f>
        <v>2</v>
      </c>
      <c r="I33" s="70">
        <f>COUNTIF(排程表!O$6:O$27,$A33)</f>
        <v>4</v>
      </c>
      <c r="J33" s="70">
        <f>COUNTIF(排程表!P$6:P$27,$A33)</f>
        <v>4</v>
      </c>
      <c r="K33" s="70">
        <f>COUNTIF(排程表!Q$6:Q$27,$A33)</f>
        <v>4</v>
      </c>
      <c r="L33" s="70">
        <f>COUNTIF(排程表!R$6:R$27,$A33)</f>
        <v>4</v>
      </c>
      <c r="M33" s="70">
        <f>COUNTIF(排程表!S$6:S$27,$A33)</f>
        <v>4</v>
      </c>
      <c r="N33" s="70">
        <f>COUNTIF(排程表!T$6:T$27,$A33)</f>
        <v>4</v>
      </c>
      <c r="O33" s="140">
        <f>COUNTIF(排程表!U$6:U$27,$A33)</f>
        <v>0</v>
      </c>
      <c r="P33" s="70">
        <f>COUNTIF(排程表!V$6:V$27,$A33)</f>
        <v>4</v>
      </c>
      <c r="Q33" s="70">
        <f>COUNTIF(排程表!W$6:W$27,$A33)</f>
        <v>4</v>
      </c>
      <c r="R33" s="70">
        <f>COUNTIF(排程表!X$6:X$27,$A33)</f>
        <v>4</v>
      </c>
      <c r="S33" s="70">
        <f>COUNTIF(排程表!Y$6:Y$27,$A33)</f>
        <v>4</v>
      </c>
      <c r="T33" s="70">
        <f>COUNTIF(排程表!Z$6:Z$27,$A33)</f>
        <v>4</v>
      </c>
      <c r="U33" s="70">
        <f>COUNTIF(排程表!AA$6:AA$27,$A33)</f>
        <v>4</v>
      </c>
      <c r="V33" s="70">
        <f>COUNTIF(排程表!AB$6:AB$27,$A33)</f>
        <v>0</v>
      </c>
      <c r="W33" s="70">
        <f>COUNTIF(排程表!AC$6:AC$27,$A33)</f>
        <v>0</v>
      </c>
      <c r="X33" s="70">
        <f>COUNTIF(排程表!AD$6:AD$19,$A33)</f>
        <v>0</v>
      </c>
      <c r="Y33" s="70">
        <f>COUNTIF(排程表!AE$6:AE$19,$A33)</f>
        <v>0</v>
      </c>
      <c r="Z33" s="70">
        <f>COUNTIF(排程表!AF$6:AF$19,$A33)</f>
        <v>0</v>
      </c>
      <c r="AA33" s="224">
        <f t="shared" si="0"/>
        <v>66</v>
      </c>
      <c r="AB33" s="224">
        <f>COUNTIF(每月訓練學生名單!D:D,A33)</f>
        <v>22</v>
      </c>
    </row>
    <row r="34" spans="1:28">
      <c r="A34" s="232" t="s">
        <v>602</v>
      </c>
      <c r="B34" s="233" t="s">
        <v>601</v>
      </c>
      <c r="C34" s="70">
        <f>COUNTIF(排程表!I$6:I$27,$A34)</f>
        <v>4</v>
      </c>
      <c r="D34" s="70">
        <f>COUNTIF(排程表!J$6:J$27,$A34)</f>
        <v>4</v>
      </c>
      <c r="E34" s="70">
        <f>COUNTIF(排程表!K$6:K$27,$A34)</f>
        <v>4</v>
      </c>
      <c r="F34" s="70">
        <f>COUNTIF(排程表!L$6:L$27,$A34)</f>
        <v>4</v>
      </c>
      <c r="G34" s="70">
        <f>COUNTIF(排程表!M$6:M$27,$A34)</f>
        <v>4</v>
      </c>
      <c r="H34" s="70">
        <f>COUNTIF(排程表!N$6:N$27,$A34)</f>
        <v>4</v>
      </c>
      <c r="I34" s="70">
        <f>COUNTIF(排程表!O$6:O$27,$A34)</f>
        <v>4</v>
      </c>
      <c r="J34" s="70">
        <f>COUNTIF(排程表!P$6:P$27,$A34)</f>
        <v>4</v>
      </c>
      <c r="K34" s="70">
        <f>COUNTIF(排程表!Q$6:Q$27,$A34)</f>
        <v>4</v>
      </c>
      <c r="L34" s="70">
        <f>COUNTIF(排程表!R$6:R$27,$A34)</f>
        <v>4</v>
      </c>
      <c r="M34" s="70">
        <f>COUNTIF(排程表!S$6:S$27,$A34)</f>
        <v>4</v>
      </c>
      <c r="N34" s="70">
        <f>COUNTIF(排程表!T$6:T$27,$A34)</f>
        <v>4</v>
      </c>
      <c r="O34" s="140">
        <f>COUNTIF(排程表!U$6:U$27,$A34)</f>
        <v>0</v>
      </c>
      <c r="P34" s="70">
        <f>COUNTIF(排程表!V$6:V$27,$A34)</f>
        <v>3</v>
      </c>
      <c r="Q34" s="70">
        <f>COUNTIF(排程表!W$6:W$27,$A34)</f>
        <v>3</v>
      </c>
      <c r="R34" s="70">
        <f>COUNTIF(排程表!X$6:X$27,$A34)</f>
        <v>3</v>
      </c>
      <c r="S34" s="70">
        <f>COUNTIF(排程表!Y$6:Y$27,$A34)</f>
        <v>0</v>
      </c>
      <c r="T34" s="70">
        <f>COUNTIF(排程表!Z$6:Z$27,$A34)</f>
        <v>3</v>
      </c>
      <c r="U34" s="70">
        <f>COUNTIF(排程表!AA$6:AA$27,$A34)</f>
        <v>3</v>
      </c>
      <c r="V34" s="70">
        <f>COUNTIF(排程表!AB$6:AB$27,$A34)</f>
        <v>3</v>
      </c>
      <c r="W34" s="70">
        <f>COUNTIF(排程表!AC$6:AC$27,$A34)</f>
        <v>0</v>
      </c>
      <c r="X34" s="70">
        <f>COUNTIF(排程表!AD$6:AD$19,$A34)</f>
        <v>0</v>
      </c>
      <c r="Y34" s="70">
        <f>COUNTIF(排程表!AE$6:AE$19,$A34)</f>
        <v>0</v>
      </c>
      <c r="Z34" s="70">
        <f>COUNTIF(排程表!AF$6:AF$19,$A34)</f>
        <v>0</v>
      </c>
      <c r="AA34" s="224">
        <f t="shared" si="0"/>
        <v>66</v>
      </c>
      <c r="AB34" s="224">
        <f>COUNTIF(每月訓練學生名單!D:D,A34)</f>
        <v>22</v>
      </c>
    </row>
    <row r="36" spans="1:28" s="25" customFormat="1" ht="15">
      <c r="C36" s="26">
        <f>SUM(C5:C35)</f>
        <v>22</v>
      </c>
      <c r="D36" s="26">
        <f>SUM(D5:D35)</f>
        <v>22</v>
      </c>
      <c r="E36" s="26">
        <f>SUM(E5:E35)</f>
        <v>22</v>
      </c>
      <c r="F36" s="26">
        <f>SUM(F5:F35)</f>
        <v>22</v>
      </c>
      <c r="G36" s="26">
        <f>SUM(G5:G35)</f>
        <v>22</v>
      </c>
      <c r="H36" s="26">
        <f t="shared" ref="H36:W36" si="1">SUM(H5:H35)</f>
        <v>22</v>
      </c>
      <c r="I36" s="26">
        <f t="shared" si="1"/>
        <v>22</v>
      </c>
      <c r="J36" s="26">
        <f t="shared" si="1"/>
        <v>22</v>
      </c>
      <c r="K36" s="26">
        <f t="shared" si="1"/>
        <v>22</v>
      </c>
      <c r="L36" s="26">
        <f t="shared" si="1"/>
        <v>22</v>
      </c>
      <c r="M36" s="26">
        <f t="shared" si="1"/>
        <v>22</v>
      </c>
      <c r="N36" s="26">
        <f t="shared" si="1"/>
        <v>22</v>
      </c>
      <c r="O36" s="26">
        <f t="shared" si="1"/>
        <v>0</v>
      </c>
      <c r="P36" s="26">
        <f t="shared" si="1"/>
        <v>22</v>
      </c>
      <c r="Q36" s="26">
        <f t="shared" si="1"/>
        <v>22</v>
      </c>
      <c r="R36" s="26">
        <f t="shared" si="1"/>
        <v>22</v>
      </c>
      <c r="S36" s="26">
        <f t="shared" si="1"/>
        <v>22</v>
      </c>
      <c r="T36" s="26">
        <f t="shared" si="1"/>
        <v>22</v>
      </c>
      <c r="U36" s="26">
        <f t="shared" si="1"/>
        <v>22</v>
      </c>
      <c r="V36" s="26">
        <f t="shared" si="1"/>
        <v>22</v>
      </c>
      <c r="W36" s="26">
        <f t="shared" si="1"/>
        <v>22</v>
      </c>
      <c r="X36" s="26"/>
      <c r="Y36" s="26"/>
      <c r="Z36" s="26"/>
      <c r="AA36" s="27">
        <f>SUM(C36:W36)</f>
        <v>440</v>
      </c>
      <c r="AB36" s="27"/>
    </row>
  </sheetData>
  <autoFilter ref="A4:AB34"/>
  <mergeCells count="14">
    <mergeCell ref="AB2:AB4"/>
    <mergeCell ref="B1:AA1"/>
    <mergeCell ref="C2:D2"/>
    <mergeCell ref="E2:F2"/>
    <mergeCell ref="G2:H2"/>
    <mergeCell ref="I2:J2"/>
    <mergeCell ref="K2:L2"/>
    <mergeCell ref="X2:Y2"/>
    <mergeCell ref="AA2:AA4"/>
    <mergeCell ref="R2:S2"/>
    <mergeCell ref="T2:U2"/>
    <mergeCell ref="V2:W2"/>
    <mergeCell ref="M2:N2"/>
    <mergeCell ref="P2:Q2"/>
  </mergeCells>
  <phoneticPr fontId="15" type="noConversion"/>
  <conditionalFormatting sqref="X17:Y17 Z6:AA34 X19:Y34 X6:Y15 X5:AA5 C5:W34">
    <cfRule type="cellIs" dxfId="2293" priority="50" operator="equal">
      <formula>0</formula>
    </cfRule>
  </conditionalFormatting>
  <conditionalFormatting sqref="X31:Z31">
    <cfRule type="cellIs" dxfId="2292" priority="42" operator="greaterThan">
      <formula>0</formula>
    </cfRule>
  </conditionalFormatting>
  <conditionalFormatting sqref="X32:Z32">
    <cfRule type="cellIs" dxfId="2291" priority="41" operator="greaterThan">
      <formula>0</formula>
    </cfRule>
  </conditionalFormatting>
  <conditionalFormatting sqref="X5:Z5 C5:W34">
    <cfRule type="cellIs" dxfId="2290" priority="40" operator="greaterThan">
      <formula>0</formula>
    </cfRule>
  </conditionalFormatting>
  <conditionalFormatting sqref="X8:Z8 X21:Z27">
    <cfRule type="cellIs" dxfId="2289" priority="39" operator="greaterThan">
      <formula>0</formula>
    </cfRule>
  </conditionalFormatting>
  <conditionalFormatting sqref="X7:Z7">
    <cfRule type="cellIs" dxfId="2288" priority="38" operator="greaterThan">
      <formula>0</formula>
    </cfRule>
  </conditionalFormatting>
  <conditionalFormatting sqref="X13:Z13">
    <cfRule type="cellIs" dxfId="2287" priority="37" operator="greaterThan">
      <formula>0</formula>
    </cfRule>
  </conditionalFormatting>
  <conditionalFormatting sqref="X14:Z14">
    <cfRule type="cellIs" dxfId="2286" priority="36" operator="greaterThan">
      <formula>0</formula>
    </cfRule>
  </conditionalFormatting>
  <conditionalFormatting sqref="X15:Z15">
    <cfRule type="cellIs" dxfId="2285" priority="35" operator="greaterThan">
      <formula>0</formula>
    </cfRule>
  </conditionalFormatting>
  <conditionalFormatting sqref="X29:Z29">
    <cfRule type="cellIs" dxfId="2284" priority="31" operator="greaterThan">
      <formula>0</formula>
    </cfRule>
  </conditionalFormatting>
  <conditionalFormatting sqref="X10:Z10">
    <cfRule type="cellIs" dxfId="2283" priority="28" operator="greaterThan">
      <formula>0</formula>
    </cfRule>
  </conditionalFormatting>
  <conditionalFormatting sqref="X11:Z11">
    <cfRule type="cellIs" dxfId="2282" priority="27" operator="greaterThan">
      <formula>0</formula>
    </cfRule>
  </conditionalFormatting>
  <conditionalFormatting sqref="X9:Z9">
    <cfRule type="cellIs" dxfId="2281" priority="26" operator="greaterThan">
      <formula>0</formula>
    </cfRule>
  </conditionalFormatting>
  <conditionalFormatting sqref="X12:Z12">
    <cfRule type="cellIs" dxfId="2280" priority="23" operator="greaterThan">
      <formula>0</formula>
    </cfRule>
  </conditionalFormatting>
  <conditionalFormatting sqref="X30:Z30">
    <cfRule type="cellIs" dxfId="2279" priority="22" operator="greaterThan">
      <formula>0</formula>
    </cfRule>
  </conditionalFormatting>
  <conditionalFormatting sqref="X33:Z33">
    <cfRule type="cellIs" dxfId="2278" priority="21" operator="greaterThan">
      <formula>0</formula>
    </cfRule>
  </conditionalFormatting>
  <conditionalFormatting sqref="X34:Z34">
    <cfRule type="cellIs" dxfId="2277" priority="20" operator="greaterThan">
      <formula>0</formula>
    </cfRule>
  </conditionalFormatting>
  <conditionalFormatting sqref="X16:Z16">
    <cfRule type="cellIs" dxfId="2276" priority="18" operator="greaterThan">
      <formula>0</formula>
    </cfRule>
    <cfRule type="cellIs" dxfId="2275" priority="19" operator="equal">
      <formula>0</formula>
    </cfRule>
  </conditionalFormatting>
  <conditionalFormatting sqref="A30 A6:A17 A19:A27">
    <cfRule type="cellIs" dxfId="2274" priority="17" operator="equal">
      <formula>"Apatho"</formula>
    </cfRule>
  </conditionalFormatting>
  <conditionalFormatting sqref="A33">
    <cfRule type="cellIs" dxfId="2273" priority="14" operator="equal">
      <formula>0</formula>
    </cfRule>
  </conditionalFormatting>
  <conditionalFormatting sqref="A28">
    <cfRule type="cellIs" dxfId="2272" priority="11" operator="equal">
      <formula>"Apatho"</formula>
    </cfRule>
  </conditionalFormatting>
  <conditionalFormatting sqref="A29">
    <cfRule type="cellIs" dxfId="2271" priority="10" operator="equal">
      <formula>"Apatho"</formula>
    </cfRule>
  </conditionalFormatting>
  <conditionalFormatting sqref="X18:Z18">
    <cfRule type="cellIs" dxfId="2270" priority="7" operator="equal">
      <formula>0</formula>
    </cfRule>
  </conditionalFormatting>
  <conditionalFormatting sqref="C18:D20">
    <cfRule type="cellIs" dxfId="2269" priority="6" operator="greaterThan">
      <formula>0</formula>
    </cfRule>
  </conditionalFormatting>
  <conditionalFormatting sqref="X17:Z17">
    <cfRule type="cellIs" dxfId="2268" priority="4" operator="greaterThan">
      <formula>0</formula>
    </cfRule>
  </conditionalFormatting>
  <conditionalFormatting sqref="C6:C34 X6:Z6">
    <cfRule type="cellIs" dxfId="2267" priority="3" operator="greaterThan">
      <formula>0</formula>
    </cfRule>
  </conditionalFormatting>
  <conditionalFormatting sqref="AB5:AB34">
    <cfRule type="cellIs" dxfId="2266" priority="2" operator="equal">
      <formula>0</formula>
    </cfRule>
  </conditionalFormatting>
  <dataValidations count="1">
    <dataValidation type="list" allowBlank="1" showInputMessage="1" showErrorMessage="1" sqref="D4:X4 C2:C4 D2:M3 N3 O2:O3 P2 P3:Z3 R2:Z2">
      <formula1>大三學分</formula1>
    </dataValidation>
  </dataValidations>
  <pageMargins left="0.19685039370078741" right="0.19685039370078741" top="0.74803149606299213" bottom="0.74803149606299213" header="0.31496062992125984" footer="0.31496062992125984"/>
  <pageSetup paperSize="9" scale="67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24</vt:i4>
      </vt:variant>
    </vt:vector>
  </HeadingPairs>
  <TitlesOfParts>
    <vt:vector size="35" baseType="lpstr">
      <vt:lpstr>實習排程日期</vt:lpstr>
      <vt:lpstr>大四學分表</vt:lpstr>
      <vt:lpstr>大四學分表及訓練階段設定</vt:lpstr>
      <vt:lpstr>學生名單</vt:lpstr>
      <vt:lpstr>學生選課結果</vt:lpstr>
      <vt:lpstr>工作表1</vt:lpstr>
      <vt:lpstr>各科每月訓練名單</vt:lpstr>
      <vt:lpstr>排程表</vt:lpstr>
      <vt:lpstr>各選修科別每月訓練人數表</vt:lpstr>
      <vt:lpstr>工作表2</vt:lpstr>
      <vt:lpstr>每月訓練學生名單</vt:lpstr>
      <vt:lpstr>大四學分表!Print_Area</vt:lpstr>
      <vt:lpstr>工作表1!Print_Area</vt:lpstr>
      <vt:lpstr>各科每月訓練名單!Print_Area</vt:lpstr>
      <vt:lpstr>各選修科別每月訓練人數表!Print_Area</vt:lpstr>
      <vt:lpstr>排程表!Print_Area</vt:lpstr>
      <vt:lpstr>實習排程日期!Print_Area</vt:lpstr>
      <vt:lpstr>學生選課結果!Print_Area</vt:lpstr>
      <vt:lpstr>各科每月訓練名單!Print_Titles</vt:lpstr>
      <vt:lpstr>子階段</vt:lpstr>
      <vt:lpstr>丹麥可</vt:lpstr>
      <vt:lpstr>吳浩榮</vt:lpstr>
      <vt:lpstr>科別</vt:lpstr>
      <vt:lpstr>倪崔騰</vt:lpstr>
      <vt:lpstr>娜歐宓</vt:lpstr>
      <vt:lpstr>恩戈琪</vt:lpstr>
      <vt:lpstr>涂妮雅</vt:lpstr>
      <vt:lpstr>路艾奇</vt:lpstr>
      <vt:lpstr>雷安瓦</vt:lpstr>
      <vt:lpstr>樂裴兒</vt:lpstr>
      <vt:lpstr>歐欣婷</vt:lpstr>
      <vt:lpstr>歐莎娜</vt:lpstr>
      <vt:lpstr>歐瑞恩</vt:lpstr>
      <vt:lpstr>羅黛安</vt:lpstr>
      <vt:lpstr>羅譚雅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郭珮君</dc:creator>
  <cp:lastModifiedBy>user</cp:lastModifiedBy>
  <cp:lastPrinted>2024-08-05T03:41:56Z</cp:lastPrinted>
  <dcterms:created xsi:type="dcterms:W3CDTF">2020-04-28T08:01:15Z</dcterms:created>
  <dcterms:modified xsi:type="dcterms:W3CDTF">2024-09-27T03:10:08Z</dcterms:modified>
</cp:coreProperties>
</file>